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/>
  <mc:AlternateContent xmlns:mc="http://schemas.openxmlformats.org/markup-compatibility/2006">
    <mc:Choice Requires="x15">
      <x15ac:absPath xmlns:x15ac="http://schemas.microsoft.com/office/spreadsheetml/2010/11/ac" url="H:\Kalkyl\Case\"/>
    </mc:Choice>
  </mc:AlternateContent>
  <xr:revisionPtr revIDLastSave="0" documentId="12_ncr:500000_{F6289313-785D-4240-A4A4-3EAA2C446386}" xr6:coauthVersionLast="31" xr6:coauthVersionMax="31" xr10:uidLastSave="{00000000-0000-0000-0000-000000000000}"/>
  <bookViews>
    <workbookView xWindow="0" yWindow="0" windowWidth="20520" windowHeight="9690" tabRatio="956" xr2:uid="{00000000-000D-0000-FFFF-FFFF00000000}"/>
  </bookViews>
  <sheets>
    <sheet name="Coating cost calc HQC " sheetId="33" r:id="rId1"/>
    <sheet name="Coating cost calc hook" sheetId="32" r:id="rId2"/>
    <sheet name="Detailed Coating line calc" sheetId="29" r:id="rId3"/>
  </sheets>
  <definedNames>
    <definedName name="_xlnm.Print_Area" localSheetId="1">'Coating cost calc hook'!$A$1:$M$54</definedName>
    <definedName name="_xlnm.Print_Area" localSheetId="0">'Coating cost calc HQC '!$A$1:$M$54</definedName>
  </definedNames>
  <calcPr calcId="162913"/>
  <fileRecoveryPr autoRecover="0"/>
</workbook>
</file>

<file path=xl/calcChain.xml><?xml version="1.0" encoding="utf-8"?>
<calcChain xmlns="http://schemas.openxmlformats.org/spreadsheetml/2006/main">
  <c r="C38" i="32" l="1"/>
  <c r="C33" i="33"/>
  <c r="C40" i="33" s="1"/>
  <c r="C52" i="33" l="1"/>
  <c r="D35" i="29" l="1"/>
  <c r="C12" i="33"/>
  <c r="C8" i="32" l="1"/>
  <c r="C9" i="32"/>
  <c r="C43" i="33" l="1"/>
  <c r="C41" i="32"/>
  <c r="C51" i="33" l="1"/>
  <c r="C9" i="33"/>
  <c r="C49" i="32" l="1"/>
  <c r="C75" i="33" l="1"/>
  <c r="C74" i="33"/>
  <c r="C54" i="33"/>
  <c r="C48" i="33"/>
  <c r="C75" i="32"/>
  <c r="D75" i="32" s="1"/>
  <c r="C74" i="32"/>
  <c r="D74" i="32" s="1"/>
  <c r="C52" i="32"/>
  <c r="C46" i="32"/>
  <c r="D10" i="29" l="1"/>
  <c r="D41" i="29" l="1"/>
  <c r="D42" i="29" s="1"/>
  <c r="D43" i="29" s="1"/>
  <c r="D46" i="29" s="1"/>
  <c r="D34" i="29"/>
  <c r="D48" i="29" s="1"/>
  <c r="D31" i="29"/>
  <c r="D30" i="29"/>
  <c r="D27" i="29"/>
  <c r="D26" i="29"/>
  <c r="D25" i="29"/>
  <c r="D24" i="29"/>
  <c r="D23" i="29"/>
  <c r="D17" i="29"/>
  <c r="D15" i="29"/>
  <c r="D13" i="29"/>
  <c r="C25" i="32" l="1"/>
  <c r="C71" i="32" s="1"/>
  <c r="C27" i="33"/>
  <c r="C71" i="33" s="1"/>
  <c r="C25" i="33"/>
  <c r="C73" i="33" s="1"/>
  <c r="C23" i="32"/>
  <c r="D28" i="29"/>
  <c r="D71" i="32"/>
  <c r="D36" i="29"/>
  <c r="D38" i="29" s="1"/>
  <c r="D49" i="29" s="1"/>
  <c r="D18" i="29"/>
  <c r="D20" i="29" s="1"/>
  <c r="D47" i="29" s="1"/>
  <c r="C26" i="33" l="1"/>
  <c r="C70" i="33" s="1"/>
  <c r="C24" i="32"/>
  <c r="C70" i="32" s="1"/>
  <c r="C28" i="33"/>
  <c r="C30" i="33" s="1"/>
  <c r="C10" i="33" s="1"/>
  <c r="C26" i="32"/>
  <c r="C72" i="32" s="1"/>
  <c r="D72" i="32" s="1"/>
  <c r="C73" i="32"/>
  <c r="D50" i="29"/>
  <c r="C28" i="32" l="1"/>
  <c r="C72" i="33"/>
  <c r="D73" i="32"/>
  <c r="C14" i="33" l="1"/>
  <c r="C10" i="32"/>
  <c r="C14" i="32" s="1"/>
  <c r="C16" i="33" s="1"/>
  <c r="C77" i="33" s="1"/>
  <c r="C76" i="33" s="1"/>
  <c r="D70" i="33" l="1"/>
  <c r="D73" i="33"/>
  <c r="D71" i="33"/>
  <c r="D76" i="33"/>
  <c r="D70" i="32"/>
  <c r="C76" i="32"/>
  <c r="D76" i="32" s="1"/>
  <c r="D74" i="33"/>
  <c r="D72" i="33"/>
  <c r="D75" i="33"/>
  <c r="D77" i="33" l="1"/>
  <c r="D77" i="3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Petter Törefors</author>
  </authors>
  <commentList>
    <comment ref="C4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Petter Törefors:</t>
        </r>
        <r>
          <rPr>
            <sz val="9"/>
            <color indexed="81"/>
            <rFont val="Tahoma"/>
            <family val="2"/>
          </rPr>
          <t xml:space="preserve">
Rule of thumb: 1kg =&gt; 80 my over 8 m2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Petter Törefors</author>
  </authors>
  <commentList>
    <comment ref="B8" authorId="0" shapeId="0" xr:uid="{00000000-0006-0000-0100-000001000000}">
      <text>
        <r>
          <rPr>
            <b/>
            <sz val="8"/>
            <color indexed="81"/>
            <rFont val="Tahoma"/>
            <charset val="1"/>
          </rPr>
          <t>Petter Törefors:</t>
        </r>
        <r>
          <rPr>
            <sz val="8"/>
            <color indexed="81"/>
            <rFont val="Tahoma"/>
            <charset val="1"/>
          </rPr>
          <t xml:space="preserve">
Test 60 hooks 3:30 min
        60 sheets 3:39 min
=&gt; ca 15 hooks/min and person (4 persons to hang hooks &amp; sheets
</t>
        </r>
      </text>
    </comment>
    <comment ref="C42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Petter Törefors:</t>
        </r>
        <r>
          <rPr>
            <sz val="9"/>
            <color indexed="81"/>
            <rFont val="Tahoma"/>
            <family val="2"/>
          </rPr>
          <t xml:space="preserve">
Rule of thumb: 1kg =&gt; 80 my over 8 m2</t>
        </r>
      </text>
    </comment>
  </commentList>
</comments>
</file>

<file path=xl/sharedStrings.xml><?xml version="1.0" encoding="utf-8"?>
<sst xmlns="http://schemas.openxmlformats.org/spreadsheetml/2006/main" count="219" uniqueCount="98">
  <si>
    <t>m²</t>
  </si>
  <si>
    <t>Gas</t>
  </si>
  <si>
    <t>Energy</t>
  </si>
  <si>
    <t>Blue collar</t>
  </si>
  <si>
    <t>€/pcs</t>
  </si>
  <si>
    <t>Fixed line cost</t>
  </si>
  <si>
    <t>Variable line cost</t>
  </si>
  <si>
    <t>€</t>
  </si>
  <si>
    <t>Investment coating Line</t>
  </si>
  <si>
    <t>Depreciation</t>
  </si>
  <si>
    <t>Years</t>
  </si>
  <si>
    <t>€/year</t>
  </si>
  <si>
    <t>Floor space</t>
  </si>
  <si>
    <t>€/m²</t>
  </si>
  <si>
    <t>Lightning</t>
  </si>
  <si>
    <t>Real property</t>
  </si>
  <si>
    <t>Property costs</t>
  </si>
  <si>
    <t>Fixed plant cost per year</t>
  </si>
  <si>
    <t>Repair &amp; maintenance</t>
  </si>
  <si>
    <t>Inspections and other R&amp;M</t>
  </si>
  <si>
    <t>Total Repair &amp; maintenance</t>
  </si>
  <si>
    <t>Chemicals</t>
  </si>
  <si>
    <t>Chemicals deposition</t>
  </si>
  <si>
    <t>Environmental fee</t>
  </si>
  <si>
    <t>Pretreatment chemicals</t>
  </si>
  <si>
    <t>Water</t>
  </si>
  <si>
    <t>Energy consumption</t>
  </si>
  <si>
    <t>Cost electricity</t>
  </si>
  <si>
    <t>Number line hours per year</t>
  </si>
  <si>
    <t>Total electricity and checmicals</t>
  </si>
  <si>
    <t>€/kWh</t>
  </si>
  <si>
    <t>Variable plant cost per year</t>
  </si>
  <si>
    <t>€/h</t>
  </si>
  <si>
    <t>Social cost (swedish based)</t>
  </si>
  <si>
    <t>Powder per pcs</t>
  </si>
  <si>
    <t>€/kg</t>
  </si>
  <si>
    <t>Capital cost / year</t>
  </si>
  <si>
    <t>Total coating cost</t>
  </si>
  <si>
    <t>h/year</t>
  </si>
  <si>
    <t>kW/h</t>
  </si>
  <si>
    <t>Cost per hanging point</t>
  </si>
  <si>
    <t>Hanging points per conveyor meter</t>
  </si>
  <si>
    <t>Cost hanging point</t>
  </si>
  <si>
    <t>Internal interest (avg bank interest)</t>
  </si>
  <si>
    <t>m/min</t>
  </si>
  <si>
    <t>Bluecollar per person</t>
  </si>
  <si>
    <t>Number of Bluecollar</t>
  </si>
  <si>
    <t>#person</t>
  </si>
  <si>
    <t>Linecost per hour</t>
  </si>
  <si>
    <t>Line cost powder coating</t>
  </si>
  <si>
    <t>Line speed</t>
  </si>
  <si>
    <t>pcs/m</t>
  </si>
  <si>
    <t>Blue collar cost</t>
  </si>
  <si>
    <t xml:space="preserve">Powder </t>
  </si>
  <si>
    <t>Off-line Cost (prehanging/unloading)</t>
  </si>
  <si>
    <t>Powder cost</t>
  </si>
  <si>
    <t>Total</t>
  </si>
  <si>
    <t>Saving</t>
  </si>
  <si>
    <t>Comparison cost</t>
  </si>
  <si>
    <t>&lt;&lt; A</t>
  </si>
  <si>
    <t>&lt;&lt; B</t>
  </si>
  <si>
    <t>&lt;&lt; C</t>
  </si>
  <si>
    <t>Blue collar cost X number of people</t>
  </si>
  <si>
    <t>batch size</t>
  </si>
  <si>
    <t>Time to prehang</t>
  </si>
  <si>
    <t>Surface product + part hanger</t>
  </si>
  <si>
    <t>Price powder per kg</t>
  </si>
  <si>
    <t>m2</t>
  </si>
  <si>
    <t>Density</t>
  </si>
  <si>
    <t>my</t>
  </si>
  <si>
    <t>h</t>
  </si>
  <si>
    <t>Powder thickness</t>
  </si>
  <si>
    <t>Powder utilization</t>
  </si>
  <si>
    <t>&lt;&lt; D</t>
  </si>
  <si>
    <t>Costing parameters - detailed</t>
  </si>
  <si>
    <t>Powder coating line</t>
  </si>
  <si>
    <t>&lt;&lt; E</t>
  </si>
  <si>
    <t>&lt;&lt; F</t>
  </si>
  <si>
    <t>&gt;&gt; C Line cost (see detailed coating line cost)</t>
  </si>
  <si>
    <t>&gt;&gt; D Cost per hanging point</t>
  </si>
  <si>
    <t>&gt;&gt; E Powder cost</t>
  </si>
  <si>
    <t>&gt;&gt; F Off-line cost</t>
  </si>
  <si>
    <t>&gt;&gt; A Conveyor speed automatic line (m/min)</t>
  </si>
  <si>
    <t>&gt;&gt; B Actual number of parts coated per conveyour meter</t>
  </si>
  <si>
    <t>Diagram data</t>
  </si>
  <si>
    <t>Calculation total coating cost - old case</t>
  </si>
  <si>
    <t>Calculation total coating cost - HQC vs Single hook</t>
  </si>
  <si>
    <t>HQC 690X50-12 S90DV</t>
  </si>
  <si>
    <t>HCS BH R58 39359</t>
  </si>
  <si>
    <t>Productivity (line utilization)</t>
  </si>
  <si>
    <t>Total coating cost - single hooks case</t>
  </si>
  <si>
    <t>Purchase cost frame,shaft (reused)</t>
  </si>
  <si>
    <t>Lifte time cost cleaning, handling and transport</t>
  </si>
  <si>
    <t>Number of time used (incl cleaning)</t>
  </si>
  <si>
    <t>Number of hanging points per hanger</t>
  </si>
  <si>
    <t xml:space="preserve">Number of time used </t>
  </si>
  <si>
    <t>Number of hanging points (HQS,C,L)</t>
  </si>
  <si>
    <t>Purchase cost consumable (hook/insert/HQS,L,C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</si>
</sst>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%"/>
    <numFmt numFmtId="166" formatCode="#,##0.000"/>
    <numFmt numFmtId="167" formatCode="0.0000"/>
    <numFmt numFmtId="168" formatCode="0.0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Arial"/>
      <family val="2"/>
    </font>
    <font>
      <b/>
      <sz val="22"/>
      <color theme="0"/>
      <name val="Arial"/>
      <family val="2"/>
    </font>
    <font>
      <b/>
      <sz val="16"/>
      <color theme="0"/>
      <name val="Arial"/>
      <family val="2"/>
    </font>
    <font>
      <sz val="16"/>
      <color theme="0"/>
      <name val="Arial"/>
      <family val="2"/>
    </font>
    <font>
      <b/>
      <sz val="10"/>
      <color theme="0"/>
      <name val="Arial"/>
      <family val="2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692F"/>
        <bgColor indexed="64"/>
      </patternFill>
    </fill>
    <fill>
      <patternFill patternType="solid">
        <fgColor rgb="FF009A3E"/>
        <bgColor indexed="64"/>
      </patternFill>
    </fill>
    <fill>
      <patternFill patternType="solid">
        <fgColor rgb="FFCE6A13"/>
        <bgColor indexed="64"/>
      </patternFill>
    </fill>
    <fill>
      <patternFill patternType="solid">
        <fgColor rgb="FF79276A"/>
        <bgColor indexed="64"/>
      </patternFill>
    </fill>
    <fill>
      <patternFill patternType="solid">
        <fgColor rgb="FF008899"/>
        <bgColor indexed="64"/>
      </patternFill>
    </fill>
    <fill>
      <patternFill patternType="solid">
        <fgColor rgb="FF9A1915"/>
        <bgColor indexed="64"/>
      </patternFill>
    </fill>
    <fill>
      <patternFill patternType="solid">
        <fgColor rgb="FF798B6A"/>
        <bgColor indexed="64"/>
      </patternFill>
    </fill>
    <fill>
      <patternFill patternType="solid">
        <fgColor rgb="FFC5B064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7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21" borderId="2" applyNumberFormat="0" applyAlignment="0" applyProtection="0"/>
    <xf numFmtId="0" fontId="7" fillId="22" borderId="3" applyNumberFormat="0" applyAlignment="0" applyProtection="0"/>
    <xf numFmtId="0" fontId="8" fillId="0" borderId="4" applyNumberFormat="0" applyFill="0" applyAlignment="0" applyProtection="0"/>
    <xf numFmtId="0" fontId="9" fillId="4" borderId="0" applyNumberFormat="0" applyBorder="0" applyAlignment="0" applyProtection="0"/>
    <xf numFmtId="0" fontId="10" fillId="7" borderId="2" applyNumberFormat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3" fillId="20" borderId="1" applyNumberFormat="0" applyFont="0" applyAlignment="0" applyProtection="0"/>
    <xf numFmtId="0" fontId="15" fillId="3" borderId="0" applyNumberFormat="0" applyBorder="0" applyAlignment="0" applyProtection="0"/>
    <xf numFmtId="9" fontId="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21" borderId="9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Fill="1"/>
    <xf numFmtId="0" fontId="0" fillId="0" borderId="0" xfId="0" applyFill="1" applyBorder="1"/>
    <xf numFmtId="0" fontId="0" fillId="0" borderId="14" xfId="0" applyFill="1" applyBorder="1"/>
    <xf numFmtId="0" fontId="0" fillId="0" borderId="15" xfId="0" applyFill="1" applyBorder="1"/>
    <xf numFmtId="3" fontId="0" fillId="0" borderId="0" xfId="0" applyNumberFormat="1" applyFill="1" applyBorder="1"/>
    <xf numFmtId="3" fontId="0" fillId="0" borderId="10" xfId="0" applyNumberFormat="1" applyFill="1" applyBorder="1"/>
    <xf numFmtId="0" fontId="21" fillId="0" borderId="16" xfId="0" applyFont="1" applyFill="1" applyBorder="1"/>
    <xf numFmtId="3" fontId="21" fillId="0" borderId="11" xfId="0" applyNumberFormat="1" applyFont="1" applyFill="1" applyBorder="1"/>
    <xf numFmtId="0" fontId="0" fillId="24" borderId="17" xfId="0" applyFill="1" applyBorder="1"/>
    <xf numFmtId="0" fontId="0" fillId="24" borderId="14" xfId="0" applyFill="1" applyBorder="1"/>
    <xf numFmtId="0" fontId="0" fillId="24" borderId="12" xfId="0" applyFill="1" applyBorder="1"/>
    <xf numFmtId="0" fontId="0" fillId="24" borderId="15" xfId="0" applyFill="1" applyBorder="1"/>
    <xf numFmtId="0" fontId="0" fillId="24" borderId="13" xfId="0" applyFill="1" applyBorder="1"/>
    <xf numFmtId="0" fontId="0" fillId="0" borderId="17" xfId="0" applyFill="1" applyBorder="1"/>
    <xf numFmtId="0" fontId="0" fillId="0" borderId="18" xfId="0" applyFill="1" applyBorder="1"/>
    <xf numFmtId="0" fontId="0" fillId="0" borderId="10" xfId="0" applyFill="1" applyBorder="1"/>
    <xf numFmtId="9" fontId="0" fillId="0" borderId="10" xfId="0" applyNumberFormat="1" applyFill="1" applyBorder="1"/>
    <xf numFmtId="0" fontId="0" fillId="0" borderId="11" xfId="0" applyFill="1" applyBorder="1"/>
    <xf numFmtId="0" fontId="0" fillId="0" borderId="12" xfId="0" applyFill="1" applyBorder="1"/>
    <xf numFmtId="3" fontId="0" fillId="0" borderId="18" xfId="0" applyNumberFormat="1" applyFill="1" applyBorder="1"/>
    <xf numFmtId="0" fontId="0" fillId="0" borderId="19" xfId="0" applyFill="1" applyBorder="1"/>
    <xf numFmtId="0" fontId="21" fillId="0" borderId="14" xfId="0" applyFont="1" applyFill="1" applyBorder="1"/>
    <xf numFmtId="3" fontId="21" fillId="0" borderId="0" xfId="0" applyNumberFormat="1" applyFont="1" applyFill="1" applyBorder="1"/>
    <xf numFmtId="0" fontId="21" fillId="0" borderId="12" xfId="0" applyFont="1" applyFill="1" applyBorder="1"/>
    <xf numFmtId="4" fontId="0" fillId="0" borderId="0" xfId="0" applyNumberFormat="1" applyFill="1" applyBorder="1"/>
    <xf numFmtId="0" fontId="0" fillId="26" borderId="0" xfId="0" applyFill="1"/>
    <xf numFmtId="166" fontId="0" fillId="26" borderId="0" xfId="0" applyNumberFormat="1" applyFill="1"/>
    <xf numFmtId="0" fontId="0" fillId="26" borderId="0" xfId="0" applyFill="1" applyAlignment="1">
      <alignment horizontal="center"/>
    </xf>
    <xf numFmtId="0" fontId="0" fillId="27" borderId="0" xfId="0" applyFill="1"/>
    <xf numFmtId="0" fontId="21" fillId="24" borderId="11" xfId="0" applyFont="1" applyFill="1" applyBorder="1"/>
    <xf numFmtId="164" fontId="21" fillId="24" borderId="21" xfId="0" applyNumberFormat="1" applyFont="1" applyFill="1" applyBorder="1"/>
    <xf numFmtId="165" fontId="0" fillId="26" borderId="0" xfId="37" applyNumberFormat="1" applyFont="1" applyFill="1"/>
    <xf numFmtId="165" fontId="0" fillId="26" borderId="0" xfId="0" applyNumberFormat="1" applyFill="1"/>
    <xf numFmtId="0" fontId="22" fillId="24" borderId="15" xfId="0" applyFont="1" applyFill="1" applyBorder="1"/>
    <xf numFmtId="0" fontId="22" fillId="24" borderId="20" xfId="0" applyFont="1" applyFill="1" applyBorder="1"/>
    <xf numFmtId="9" fontId="22" fillId="24" borderId="20" xfId="0" applyNumberFormat="1" applyFont="1" applyFill="1" applyBorder="1"/>
    <xf numFmtId="0" fontId="22" fillId="24" borderId="17" xfId="0" applyFont="1" applyFill="1" applyBorder="1"/>
    <xf numFmtId="0" fontId="22" fillId="24" borderId="19" xfId="0" applyFont="1" applyFill="1" applyBorder="1"/>
    <xf numFmtId="0" fontId="22" fillId="24" borderId="14" xfId="0" applyFont="1" applyFill="1" applyBorder="1"/>
    <xf numFmtId="0" fontId="22" fillId="24" borderId="12" xfId="0" applyFont="1" applyFill="1" applyBorder="1"/>
    <xf numFmtId="0" fontId="22" fillId="24" borderId="22" xfId="0" applyFont="1" applyFill="1" applyBorder="1"/>
    <xf numFmtId="0" fontId="0" fillId="24" borderId="19" xfId="0" applyFill="1" applyBorder="1"/>
    <xf numFmtId="0" fontId="22" fillId="28" borderId="18" xfId="0" applyFont="1" applyFill="1" applyBorder="1" applyAlignment="1">
      <alignment horizontal="right"/>
    </xf>
    <xf numFmtId="0" fontId="22" fillId="28" borderId="19" xfId="0" applyFont="1" applyFill="1" applyBorder="1"/>
    <xf numFmtId="0" fontId="25" fillId="24" borderId="15" xfId="0" applyFont="1" applyFill="1" applyBorder="1"/>
    <xf numFmtId="0" fontId="25" fillId="24" borderId="13" xfId="0" applyFont="1" applyFill="1" applyBorder="1"/>
    <xf numFmtId="0" fontId="22" fillId="30" borderId="19" xfId="0" applyFont="1" applyFill="1" applyBorder="1"/>
    <xf numFmtId="164" fontId="25" fillId="24" borderId="10" xfId="0" applyNumberFormat="1" applyFont="1" applyFill="1" applyBorder="1"/>
    <xf numFmtId="0" fontId="22" fillId="29" borderId="18" xfId="0" applyFont="1" applyFill="1" applyBorder="1"/>
    <xf numFmtId="0" fontId="22" fillId="29" borderId="19" xfId="0" applyFont="1" applyFill="1" applyBorder="1"/>
    <xf numFmtId="167" fontId="25" fillId="24" borderId="10" xfId="0" applyNumberFormat="1" applyFont="1" applyFill="1" applyBorder="1"/>
    <xf numFmtId="0" fontId="22" fillId="31" borderId="18" xfId="0" applyFont="1" applyFill="1" applyBorder="1"/>
    <xf numFmtId="0" fontId="22" fillId="31" borderId="19" xfId="0" applyFont="1" applyFill="1" applyBorder="1"/>
    <xf numFmtId="0" fontId="26" fillId="26" borderId="0" xfId="0" applyFont="1" applyFill="1" applyAlignment="1">
      <alignment horizontal="center"/>
    </xf>
    <xf numFmtId="0" fontId="28" fillId="26" borderId="0" xfId="0" applyFont="1" applyFill="1"/>
    <xf numFmtId="0" fontId="27" fillId="26" borderId="0" xfId="0" applyFont="1" applyFill="1" applyAlignment="1">
      <alignment horizontal="center"/>
    </xf>
    <xf numFmtId="0" fontId="22" fillId="26" borderId="0" xfId="0" applyFont="1" applyFill="1"/>
    <xf numFmtId="0" fontId="22" fillId="33" borderId="18" xfId="0" applyFont="1" applyFill="1" applyBorder="1"/>
    <xf numFmtId="0" fontId="22" fillId="33" borderId="19" xfId="0" applyFont="1" applyFill="1" applyBorder="1"/>
    <xf numFmtId="0" fontId="22" fillId="32" borderId="18" xfId="0" applyFont="1" applyFill="1" applyBorder="1" applyAlignment="1">
      <alignment horizontal="right"/>
    </xf>
    <xf numFmtId="0" fontId="22" fillId="32" borderId="19" xfId="0" applyFont="1" applyFill="1" applyBorder="1"/>
    <xf numFmtId="0" fontId="22" fillId="30" borderId="18" xfId="0" applyFont="1" applyFill="1" applyBorder="1" applyAlignment="1">
      <alignment horizontal="right"/>
    </xf>
    <xf numFmtId="0" fontId="29" fillId="32" borderId="0" xfId="0" applyFont="1" applyFill="1"/>
    <xf numFmtId="0" fontId="29" fillId="30" borderId="0" xfId="0" applyFont="1" applyFill="1"/>
    <xf numFmtId="0" fontId="29" fillId="28" borderId="0" xfId="0" applyFont="1" applyFill="1"/>
    <xf numFmtId="0" fontId="29" fillId="31" borderId="0" xfId="0" applyFont="1" applyFill="1"/>
    <xf numFmtId="0" fontId="29" fillId="29" borderId="0" xfId="0" applyFont="1" applyFill="1"/>
    <xf numFmtId="0" fontId="29" fillId="33" borderId="0" xfId="0" applyFont="1" applyFill="1"/>
    <xf numFmtId="0" fontId="29" fillId="32" borderId="17" xfId="0" applyFont="1" applyFill="1" applyBorder="1"/>
    <xf numFmtId="0" fontId="29" fillId="30" borderId="17" xfId="0" applyFont="1" applyFill="1" applyBorder="1"/>
    <xf numFmtId="0" fontId="29" fillId="28" borderId="17" xfId="0" applyFont="1" applyFill="1" applyBorder="1"/>
    <xf numFmtId="0" fontId="29" fillId="31" borderId="17" xfId="0" applyFont="1" applyFill="1" applyBorder="1"/>
    <xf numFmtId="0" fontId="29" fillId="29" borderId="17" xfId="0" applyFont="1" applyFill="1" applyBorder="1"/>
    <xf numFmtId="0" fontId="29" fillId="33" borderId="17" xfId="0" applyFont="1" applyFill="1" applyBorder="1"/>
    <xf numFmtId="2" fontId="0" fillId="25" borderId="20" xfId="0" applyNumberFormat="1" applyFill="1" applyBorder="1"/>
    <xf numFmtId="0" fontId="0" fillId="25" borderId="20" xfId="0" applyFill="1" applyBorder="1"/>
    <xf numFmtId="3" fontId="0" fillId="25" borderId="20" xfId="0" applyNumberFormat="1" applyFill="1" applyBorder="1"/>
    <xf numFmtId="164" fontId="0" fillId="25" borderId="20" xfId="0" applyNumberFormat="1" applyFill="1" applyBorder="1"/>
    <xf numFmtId="0" fontId="21" fillId="26" borderId="0" xfId="0" applyFont="1" applyFill="1"/>
    <xf numFmtId="164" fontId="0" fillId="26" borderId="0" xfId="0" applyNumberFormat="1" applyFill="1"/>
    <xf numFmtId="1" fontId="0" fillId="25" borderId="20" xfId="0" applyNumberFormat="1" applyFill="1" applyBorder="1"/>
    <xf numFmtId="2" fontId="22" fillId="24" borderId="20" xfId="0" applyNumberFormat="1" applyFont="1" applyFill="1" applyBorder="1"/>
    <xf numFmtId="168" fontId="0" fillId="25" borderId="20" xfId="0" applyNumberFormat="1" applyFill="1" applyBorder="1"/>
    <xf numFmtId="164" fontId="22" fillId="34" borderId="20" xfId="0" applyNumberFormat="1" applyFont="1" applyFill="1" applyBorder="1"/>
    <xf numFmtId="3" fontId="22" fillId="24" borderId="20" xfId="0" applyNumberFormat="1" applyFont="1" applyFill="1" applyBorder="1"/>
    <xf numFmtId="0" fontId="22" fillId="24" borderId="17" xfId="0" applyFont="1" applyFill="1" applyBorder="1"/>
    <xf numFmtId="0" fontId="22" fillId="24" borderId="19" xfId="0" applyFont="1" applyFill="1" applyBorder="1"/>
    <xf numFmtId="0" fontId="22" fillId="24" borderId="14" xfId="0" applyFont="1" applyFill="1" applyBorder="1"/>
    <xf numFmtId="0" fontId="22" fillId="24" borderId="12" xfId="0" applyFont="1" applyFill="1" applyBorder="1"/>
    <xf numFmtId="0" fontId="22" fillId="24" borderId="22" xfId="0" applyFont="1" applyFill="1" applyBorder="1"/>
    <xf numFmtId="0" fontId="25" fillId="24" borderId="15" xfId="0" applyFont="1" applyFill="1" applyBorder="1"/>
    <xf numFmtId="0" fontId="25" fillId="24" borderId="13" xfId="0" applyFont="1" applyFill="1" applyBorder="1"/>
    <xf numFmtId="0" fontId="22" fillId="24" borderId="23" xfId="0" applyFont="1" applyFill="1" applyBorder="1"/>
    <xf numFmtId="0" fontId="0" fillId="0" borderId="22" xfId="0" applyFill="1" applyBorder="1"/>
    <xf numFmtId="9" fontId="22" fillId="24" borderId="20" xfId="37" applyFont="1" applyFill="1" applyBorder="1"/>
    <xf numFmtId="3" fontId="22" fillId="24" borderId="20" xfId="0" applyNumberFormat="1" applyFont="1" applyFill="1" applyBorder="1"/>
    <xf numFmtId="0" fontId="0" fillId="26" borderId="0" xfId="0" applyFill="1"/>
    <xf numFmtId="0" fontId="0" fillId="27" borderId="0" xfId="0" applyFill="1"/>
    <xf numFmtId="3" fontId="25" fillId="24" borderId="10" xfId="0" applyNumberFormat="1" applyFont="1" applyFill="1" applyBorder="1"/>
    <xf numFmtId="0" fontId="0" fillId="26" borderId="0" xfId="0" applyFill="1"/>
    <xf numFmtId="0" fontId="0" fillId="27" borderId="0" xfId="0" applyFill="1"/>
    <xf numFmtId="3" fontId="22" fillId="24" borderId="20" xfId="0" applyNumberFormat="1" applyFont="1" applyFill="1" applyBorder="1"/>
    <xf numFmtId="0" fontId="22" fillId="24" borderId="20" xfId="0" applyFont="1" applyFill="1" applyBorder="1"/>
    <xf numFmtId="0" fontId="22" fillId="24" borderId="17" xfId="0" applyFont="1" applyFill="1" applyBorder="1"/>
    <xf numFmtId="0" fontId="22" fillId="24" borderId="19" xfId="0" applyFont="1" applyFill="1" applyBorder="1"/>
    <xf numFmtId="0" fontId="22" fillId="24" borderId="14" xfId="0" applyFont="1" applyFill="1" applyBorder="1"/>
    <xf numFmtId="0" fontId="22" fillId="24" borderId="12" xfId="0" applyFont="1" applyFill="1" applyBorder="1"/>
    <xf numFmtId="0" fontId="22" fillId="24" borderId="22" xfId="0" applyFont="1" applyFill="1" applyBorder="1"/>
    <xf numFmtId="0" fontId="25" fillId="24" borderId="15" xfId="0" applyFont="1" applyFill="1" applyBorder="1"/>
    <xf numFmtId="3" fontId="25" fillId="24" borderId="10" xfId="0" applyNumberFormat="1" applyFont="1" applyFill="1" applyBorder="1"/>
    <xf numFmtId="0" fontId="25" fillId="24" borderId="13" xfId="0" applyFont="1" applyFill="1" applyBorder="1"/>
    <xf numFmtId="164" fontId="25" fillId="24" borderId="10" xfId="0" applyNumberFormat="1" applyFont="1" applyFill="1" applyBorder="1"/>
    <xf numFmtId="0" fontId="22" fillId="24" borderId="23" xfId="0" applyFont="1" applyFill="1" applyBorder="1"/>
    <xf numFmtId="0" fontId="22" fillId="34" borderId="17" xfId="0" applyFont="1" applyFill="1" applyBorder="1"/>
    <xf numFmtId="0" fontId="22" fillId="34" borderId="20" xfId="0" applyFont="1" applyFill="1" applyBorder="1"/>
    <xf numFmtId="0" fontId="22" fillId="34" borderId="14" xfId="0" applyFont="1" applyFill="1" applyBorder="1"/>
    <xf numFmtId="0" fontId="22" fillId="34" borderId="19" xfId="0" applyFont="1" applyFill="1" applyBorder="1"/>
    <xf numFmtId="0" fontId="22" fillId="34" borderId="12" xfId="0" applyFont="1" applyFill="1" applyBorder="1"/>
    <xf numFmtId="0" fontId="0" fillId="0" borderId="22" xfId="0" applyFill="1" applyBorder="1"/>
    <xf numFmtId="9" fontId="22" fillId="24" borderId="20" xfId="37" applyFont="1" applyFill="1" applyBorder="1"/>
    <xf numFmtId="168" fontId="22" fillId="34" borderId="20" xfId="0" applyNumberFormat="1" applyFont="1" applyFill="1" applyBorder="1"/>
    <xf numFmtId="1" fontId="22" fillId="34" borderId="20" xfId="0" applyNumberFormat="1" applyFont="1" applyFill="1" applyBorder="1"/>
  </cellXfs>
  <cellStyles count="47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erekening" xfId="25" xr:uid="{00000000-0005-0000-0000-000018000000}"/>
    <cellStyle name="Controlecel" xfId="26" xr:uid="{00000000-0005-0000-0000-000019000000}"/>
    <cellStyle name="Gekoppelde cel" xfId="27" xr:uid="{00000000-0005-0000-0000-00001A000000}"/>
    <cellStyle name="Goed" xfId="28" xr:uid="{00000000-0005-0000-0000-00001B000000}"/>
    <cellStyle name="Invoer" xfId="29" xr:uid="{00000000-0005-0000-0000-00001C000000}"/>
    <cellStyle name="Kop 1" xfId="30" xr:uid="{00000000-0005-0000-0000-00001D000000}"/>
    <cellStyle name="Kop 2" xfId="31" xr:uid="{00000000-0005-0000-0000-00001E000000}"/>
    <cellStyle name="Kop 3" xfId="32" xr:uid="{00000000-0005-0000-0000-00001F000000}"/>
    <cellStyle name="Kop 4" xfId="33" xr:uid="{00000000-0005-0000-0000-000020000000}"/>
    <cellStyle name="Neutraal" xfId="34" xr:uid="{00000000-0005-0000-0000-000021000000}"/>
    <cellStyle name="Normal" xfId="0" builtinId="0"/>
    <cellStyle name="Normal 2" xfId="43" xr:uid="{00000000-0005-0000-0000-000023000000}"/>
    <cellStyle name="Normal 2 2" xfId="45" xr:uid="{00000000-0005-0000-0000-000024000000}"/>
    <cellStyle name="Notitie" xfId="35" xr:uid="{00000000-0005-0000-0000-000025000000}"/>
    <cellStyle name="Ongeldig" xfId="36" xr:uid="{00000000-0005-0000-0000-000026000000}"/>
    <cellStyle name="Procent" xfId="37" builtinId="5"/>
    <cellStyle name="Procent 2" xfId="44" xr:uid="{00000000-0005-0000-0000-000028000000}"/>
    <cellStyle name="Procent 2 2" xfId="46" xr:uid="{00000000-0005-0000-0000-000029000000}"/>
    <cellStyle name="Titel" xfId="38" xr:uid="{00000000-0005-0000-0000-00002A000000}"/>
    <cellStyle name="Totaal" xfId="39" xr:uid="{00000000-0005-0000-0000-00002B000000}"/>
    <cellStyle name="Uitvoer" xfId="40" xr:uid="{00000000-0005-0000-0000-00002C000000}"/>
    <cellStyle name="Waarschuwingstekst" xfId="41" xr:uid="{00000000-0005-0000-0000-00002D000000}"/>
    <cellStyle name="Verklarende tekst" xfId="42" xr:uid="{00000000-0005-0000-0000-00002E000000}"/>
  </cellStyles>
  <dxfs count="0"/>
  <tableStyles count="0" defaultTableStyle="TableStyleMedium9" defaultPivotStyle="PivotStyleLight16"/>
  <colors>
    <mruColors>
      <color rgb="FF008899"/>
      <color rgb="FF798B6A"/>
      <color rgb="FFC5B064"/>
      <color rgb="FF9A1915"/>
      <color rgb="FF00692F"/>
      <color rgb="FF79276A"/>
      <color rgb="FFCE6A13"/>
      <color rgb="FFE1DC00"/>
      <color rgb="FF009A3E"/>
      <color rgb="FFF7A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Total coating cost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20029879102696857"/>
          <c:y val="0.17333367800565441"/>
          <c:w val="0.56784423534239559"/>
          <c:h val="0.7802087202259815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113-458F-B3B2-21B4140C2A7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113-458F-B3B2-21B4140C2A7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113-458F-B3B2-21B4140C2A7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113-458F-B3B2-21B4140C2A7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9113-458F-B3B2-21B4140C2A7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9113-458F-B3B2-21B4140C2A72}"/>
              </c:ext>
            </c:extLst>
          </c:dPt>
          <c:dPt>
            <c:idx val="6"/>
            <c:bubble3D val="0"/>
            <c:explosion val="11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9113-458F-B3B2-21B4140C2A72}"/>
              </c:ext>
            </c:extLst>
          </c:dPt>
          <c:dLbls>
            <c:dLbl>
              <c:idx val="0"/>
              <c:layout>
                <c:manualLayout>
                  <c:x val="-4.9064708817372418E-2"/>
                  <c:y val="-3.00609669558213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13-458F-B3B2-21B4140C2A72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9113-458F-B3B2-21B4140C2A72}"/>
                </c:ext>
              </c:extLst>
            </c:dLbl>
            <c:dLbl>
              <c:idx val="2"/>
              <c:layout>
                <c:manualLayout>
                  <c:x val="7.3597063226058607E-2"/>
                  <c:y val="-1.53786986375683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113-458F-B3B2-21B4140C2A72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9113-458F-B3B2-21B4140C2A72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9113-458F-B3B2-21B4140C2A72}"/>
                </c:ext>
              </c:extLst>
            </c:dLbl>
            <c:dLbl>
              <c:idx val="5"/>
              <c:layout>
                <c:manualLayout>
                  <c:x val="0.19625883526948984"/>
                  <c:y val="-2.76816575476231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113-458F-B3B2-21B4140C2A72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D-9113-458F-B3B2-21B4140C2A72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'Coating cost calc HQC '!$B$70:$B$76</c:f>
              <c:strCache>
                <c:ptCount val="7"/>
                <c:pt idx="0">
                  <c:v>Fixed line cost</c:v>
                </c:pt>
                <c:pt idx="1">
                  <c:v>Energy</c:v>
                </c:pt>
                <c:pt idx="2">
                  <c:v>Variable line cost</c:v>
                </c:pt>
                <c:pt idx="3">
                  <c:v>Blue collar</c:v>
                </c:pt>
                <c:pt idx="4">
                  <c:v>Powder </c:v>
                </c:pt>
                <c:pt idx="5">
                  <c:v>Cost hanging point</c:v>
                </c:pt>
                <c:pt idx="6">
                  <c:v>Saving</c:v>
                </c:pt>
              </c:strCache>
            </c:strRef>
          </c:cat>
          <c:val>
            <c:numRef>
              <c:f>'Coating cost calc HQC '!$C$70:$C$76</c:f>
              <c:numCache>
                <c:formatCode>#\ ##0.000</c:formatCode>
                <c:ptCount val="7"/>
                <c:pt idx="0">
                  <c:v>3.49537037037037E-3</c:v>
                </c:pt>
                <c:pt idx="1">
                  <c:v>6.8055555555555551E-3</c:v>
                </c:pt>
                <c:pt idx="2">
                  <c:v>1.1574074074074067E-3</c:v>
                </c:pt>
                <c:pt idx="3">
                  <c:v>2.0418402777777775E-2</c:v>
                </c:pt>
                <c:pt idx="4">
                  <c:v>2.1874999999999999E-2</c:v>
                </c:pt>
                <c:pt idx="5">
                  <c:v>2.4E-2</c:v>
                </c:pt>
                <c:pt idx="6">
                  <c:v>7.2035094246031717E-2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113-458F-B3B2-21B4140C2A72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9113-458F-B3B2-21B4140C2A7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2-9113-458F-B3B2-21B4140C2A7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4-9113-458F-B3B2-21B4140C2A7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6-9113-458F-B3B2-21B4140C2A7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8-9113-458F-B3B2-21B4140C2A7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A-9113-458F-B3B2-21B4140C2A7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C-9113-458F-B3B2-21B4140C2A72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0-9113-458F-B3B2-21B4140C2A72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2-9113-458F-B3B2-21B4140C2A72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4-9113-458F-B3B2-21B4140C2A72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6-9113-458F-B3B2-21B4140C2A72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8-9113-458F-B3B2-21B4140C2A72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A-9113-458F-B3B2-21B4140C2A72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C-9113-458F-B3B2-21B4140C2A72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'Coating cost calc HQC '!$B$70:$B$76</c:f>
              <c:strCache>
                <c:ptCount val="7"/>
                <c:pt idx="0">
                  <c:v>Fixed line cost</c:v>
                </c:pt>
                <c:pt idx="1">
                  <c:v>Energy</c:v>
                </c:pt>
                <c:pt idx="2">
                  <c:v>Variable line cost</c:v>
                </c:pt>
                <c:pt idx="3">
                  <c:v>Blue collar</c:v>
                </c:pt>
                <c:pt idx="4">
                  <c:v>Powder </c:v>
                </c:pt>
                <c:pt idx="5">
                  <c:v>Cost hanging point</c:v>
                </c:pt>
                <c:pt idx="6">
                  <c:v>Saving</c:v>
                </c:pt>
              </c:strCache>
            </c:strRef>
          </c:cat>
          <c:val>
            <c:numRef>
              <c:f>'Coating cost calc HQC '!$D$70:$D$76</c:f>
              <c:numCache>
                <c:formatCode>0.0%</c:formatCode>
                <c:ptCount val="7"/>
                <c:pt idx="0">
                  <c:v>2.3335632124908554E-2</c:v>
                </c:pt>
                <c:pt idx="1">
                  <c:v>4.5434939369027254E-2</c:v>
                </c:pt>
                <c:pt idx="2">
                  <c:v>7.7270305049366031E-3</c:v>
                </c:pt>
                <c:pt idx="3">
                  <c:v>0.13631640865283914</c:v>
                </c:pt>
                <c:pt idx="4">
                  <c:v>0.14604087654330189</c:v>
                </c:pt>
                <c:pt idx="5">
                  <c:v>0.1602277045503655</c:v>
                </c:pt>
                <c:pt idx="6">
                  <c:v>0.48091740825462104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9113-458F-B3B2-21B4140C2A72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Total coating cost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20029879102696857"/>
          <c:y val="0.17333367800565441"/>
          <c:w val="0.56784423534239559"/>
          <c:h val="0.7802087202259815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86DF-4553-A8F7-F7418108850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6DF-4553-A8F7-F7418108850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86DF-4553-A8F7-F7418108850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86DF-4553-A8F7-F7418108850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86DF-4553-A8F7-F7418108850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86DF-4553-A8F7-F7418108850F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4-86DF-4553-A8F7-F7418108850F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86DF-4553-A8F7-F7418108850F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6-86DF-4553-A8F7-F7418108850F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86DF-4553-A8F7-F7418108850F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8-86DF-4553-A8F7-F7418108850F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86DF-4553-A8F7-F7418108850F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'Coating cost calc hook'!$B$70:$B$76</c15:sqref>
                  </c15:fullRef>
                </c:ext>
              </c:extLst>
              <c:f>'Coating cost calc hook'!$B$70:$B$75</c:f>
              <c:strCache>
                <c:ptCount val="6"/>
                <c:pt idx="0">
                  <c:v>Fixed line cost</c:v>
                </c:pt>
                <c:pt idx="1">
                  <c:v>Energy</c:v>
                </c:pt>
                <c:pt idx="2">
                  <c:v>Variable line cost</c:v>
                </c:pt>
                <c:pt idx="3">
                  <c:v>Blue collar</c:v>
                </c:pt>
                <c:pt idx="4">
                  <c:v>Powder </c:v>
                </c:pt>
                <c:pt idx="5">
                  <c:v>Cost hanging point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'Coating cost calc hook'!$C$70:$C$76</c15:sqref>
                  </c15:fullRef>
                </c:ext>
              </c:extLst>
              <c:f>'Coating cost calc hook'!$C$70:$C$75</c:f>
              <c:numCache>
                <c:formatCode>#\ ##0.000</c:formatCode>
                <c:ptCount val="6"/>
                <c:pt idx="0">
                  <c:v>2.0223214285714285E-2</c:v>
                </c:pt>
                <c:pt idx="1">
                  <c:v>3.9374999999999993E-2</c:v>
                </c:pt>
                <c:pt idx="2">
                  <c:v>6.6964285714285667E-3</c:v>
                </c:pt>
                <c:pt idx="3">
                  <c:v>5.449218749999999E-2</c:v>
                </c:pt>
                <c:pt idx="4">
                  <c:v>2.1999999999999999E-2</c:v>
                </c:pt>
                <c:pt idx="5">
                  <c:v>7.0000000000000001E-3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'Coating cost calc hook'!$C$76</c15:sqref>
                  <c15:explosion val="11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0-86DF-4553-A8F7-F7418108850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86DF-4553-A8F7-F7418108850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86DF-4553-A8F7-F7418108850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86DF-4553-A8F7-F7418108850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86DF-4553-A8F7-F7418108850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86DF-4553-A8F7-F7418108850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86DF-4553-A8F7-F7418108850F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A-86DF-4553-A8F7-F7418108850F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86DF-4553-A8F7-F7418108850F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C-86DF-4553-A8F7-F7418108850F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D-86DF-4553-A8F7-F7418108850F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E-86DF-4553-A8F7-F7418108850F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F-86DF-4553-A8F7-F7418108850F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'Coating cost calc hook'!$B$70:$B$76</c15:sqref>
                  </c15:fullRef>
                </c:ext>
              </c:extLst>
              <c:f>'Coating cost calc hook'!$B$70:$B$75</c:f>
              <c:strCache>
                <c:ptCount val="6"/>
                <c:pt idx="0">
                  <c:v>Fixed line cost</c:v>
                </c:pt>
                <c:pt idx="1">
                  <c:v>Energy</c:v>
                </c:pt>
                <c:pt idx="2">
                  <c:v>Variable line cost</c:v>
                </c:pt>
                <c:pt idx="3">
                  <c:v>Blue collar</c:v>
                </c:pt>
                <c:pt idx="4">
                  <c:v>Powder </c:v>
                </c:pt>
                <c:pt idx="5">
                  <c:v>Cost hanging point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'Coating cost calc hook'!$D$70:$D$76</c15:sqref>
                  </c15:fullRef>
                </c:ext>
              </c:extLst>
              <c:f>'Coating cost calc hook'!$D$70:$D$75</c:f>
              <c:numCache>
                <c:formatCode>0.0%</c:formatCode>
                <c:ptCount val="6"/>
                <c:pt idx="0">
                  <c:v>0.13482142857142856</c:v>
                </c:pt>
                <c:pt idx="1">
                  <c:v>0.26249999999999996</c:v>
                </c:pt>
                <c:pt idx="2">
                  <c:v>4.4642857142857116E-2</c:v>
                </c:pt>
                <c:pt idx="3">
                  <c:v>0.36328124999999994</c:v>
                </c:pt>
                <c:pt idx="4">
                  <c:v>0.14666666666666667</c:v>
                </c:pt>
                <c:pt idx="5">
                  <c:v>4.6666666666666669E-2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1-86DF-4553-A8F7-F7418108850F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</xdr:col>
      <xdr:colOff>1609725</xdr:colOff>
      <xdr:row>6</xdr:row>
      <xdr:rowOff>744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A32D349D-F69F-4A36-B152-0E49BB4225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1" y="161925"/>
          <a:ext cx="1609724" cy="997694"/>
        </a:xfrm>
        <a:prstGeom prst="rect">
          <a:avLst/>
        </a:prstGeom>
      </xdr:spPr>
    </xdr:pic>
    <xdr:clientData/>
  </xdr:twoCellAnchor>
  <xdr:twoCellAnchor>
    <xdr:from>
      <xdr:col>6</xdr:col>
      <xdr:colOff>309562</xdr:colOff>
      <xdr:row>7</xdr:row>
      <xdr:rowOff>4762</xdr:rowOff>
    </xdr:from>
    <xdr:to>
      <xdr:col>12</xdr:col>
      <xdr:colOff>85724</xdr:colOff>
      <xdr:row>34</xdr:row>
      <xdr:rowOff>66675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B2A653C9-12AC-44EC-ADEC-CEE62330B0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13</xdr:col>
      <xdr:colOff>11206</xdr:colOff>
      <xdr:row>7</xdr:row>
      <xdr:rowOff>33618</xdr:rowOff>
    </xdr:from>
    <xdr:to>
      <xdr:col>17</xdr:col>
      <xdr:colOff>111110</xdr:colOff>
      <xdr:row>27</xdr:row>
      <xdr:rowOff>111654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A31257BE-DC95-4534-A59D-EDD70F8093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869706" y="1322294"/>
          <a:ext cx="3114286" cy="32380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</xdr:col>
      <xdr:colOff>1609725</xdr:colOff>
      <xdr:row>6</xdr:row>
      <xdr:rowOff>744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9427DE8C-0A89-4C06-8772-1151454DA2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1" y="161925"/>
          <a:ext cx="1609724" cy="997694"/>
        </a:xfrm>
        <a:prstGeom prst="rect">
          <a:avLst/>
        </a:prstGeom>
      </xdr:spPr>
    </xdr:pic>
    <xdr:clientData/>
  </xdr:twoCellAnchor>
  <xdr:twoCellAnchor>
    <xdr:from>
      <xdr:col>6</xdr:col>
      <xdr:colOff>309562</xdr:colOff>
      <xdr:row>7</xdr:row>
      <xdr:rowOff>4762</xdr:rowOff>
    </xdr:from>
    <xdr:to>
      <xdr:col>12</xdr:col>
      <xdr:colOff>85724</xdr:colOff>
      <xdr:row>37</xdr:row>
      <xdr:rowOff>66675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F49131CE-B656-4BEE-96EA-CD3115BA57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13</xdr:col>
      <xdr:colOff>11207</xdr:colOff>
      <xdr:row>6</xdr:row>
      <xdr:rowOff>134472</xdr:rowOff>
    </xdr:from>
    <xdr:to>
      <xdr:col>16</xdr:col>
      <xdr:colOff>493058</xdr:colOff>
      <xdr:row>30</xdr:row>
      <xdr:rowOff>78061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3DA7380A-970F-4031-8AD4-14779815C4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880913" y="1266266"/>
          <a:ext cx="2891116" cy="373117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76200</xdr:rowOff>
    </xdr:from>
    <xdr:to>
      <xdr:col>1</xdr:col>
      <xdr:colOff>1638299</xdr:colOff>
      <xdr:row>6</xdr:row>
      <xdr:rowOff>73769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BE0CDCA9-7197-4F36-98C4-4D87208D0B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238125"/>
          <a:ext cx="1609724" cy="9976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HangOn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C5B064"/>
      </a:accent1>
      <a:accent2>
        <a:srgbClr val="F7A600"/>
      </a:accent2>
      <a:accent3>
        <a:srgbClr val="009A3E"/>
      </a:accent3>
      <a:accent4>
        <a:srgbClr val="79276A"/>
      </a:accent4>
      <a:accent5>
        <a:srgbClr val="9A1915"/>
      </a:accent5>
      <a:accent6>
        <a:srgbClr val="FFDC00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186"/>
  <sheetViews>
    <sheetView tabSelected="1" zoomScale="85" zoomScaleNormal="85" workbookViewId="0">
      <selection activeCell="U23" sqref="U23"/>
    </sheetView>
  </sheetViews>
  <sheetFormatPr defaultRowHeight="12.75" x14ac:dyDescent="0.2"/>
  <cols>
    <col min="1" max="1" width="1.7109375" style="26" customWidth="1"/>
    <col min="2" max="2" width="41.5703125" style="29" customWidth="1"/>
    <col min="3" max="3" width="10.7109375" style="29" customWidth="1"/>
    <col min="4" max="4" width="10.5703125" style="29" customWidth="1"/>
    <col min="5" max="5" width="2.7109375" style="29" customWidth="1"/>
    <col min="6" max="6" width="5.5703125" style="29" customWidth="1"/>
    <col min="7" max="7" width="39.28515625" style="29" customWidth="1"/>
    <col min="8" max="8" width="12.7109375" style="29" customWidth="1"/>
    <col min="9" max="9" width="8.5703125" style="29" customWidth="1"/>
    <col min="10" max="10" width="2.140625" style="29" customWidth="1"/>
    <col min="11" max="13" width="9.140625" style="26"/>
    <col min="14" max="14" width="18" style="26" customWidth="1"/>
    <col min="15" max="49" width="9.140625" style="26"/>
    <col min="50" max="16384" width="9.140625" style="29"/>
  </cols>
  <sheetData>
    <row r="1" spans="2:10" s="26" customFormat="1" x14ac:dyDescent="0.2"/>
    <row r="2" spans="2:10" x14ac:dyDescent="0.2">
      <c r="B2" s="26"/>
      <c r="C2" s="26"/>
      <c r="D2" s="26"/>
      <c r="E2" s="26"/>
      <c r="F2" s="26"/>
      <c r="G2" s="26"/>
      <c r="H2" s="26"/>
      <c r="I2" s="26"/>
      <c r="J2" s="26"/>
    </row>
    <row r="3" spans="2:10" ht="27.75" x14ac:dyDescent="0.4">
      <c r="B3" s="26"/>
      <c r="C3" s="26"/>
      <c r="D3" s="26"/>
      <c r="E3" s="26"/>
      <c r="F3" s="26"/>
      <c r="G3" s="54" t="s">
        <v>86</v>
      </c>
      <c r="H3" s="26"/>
      <c r="I3" s="26"/>
      <c r="J3" s="26"/>
    </row>
    <row r="4" spans="2:10" x14ac:dyDescent="0.2">
      <c r="B4" s="26"/>
      <c r="C4" s="26"/>
      <c r="D4" s="26"/>
      <c r="E4" s="26"/>
      <c r="F4" s="26"/>
      <c r="G4" s="26"/>
      <c r="H4" s="26"/>
      <c r="I4" s="26"/>
      <c r="J4" s="26"/>
    </row>
    <row r="5" spans="2:10" x14ac:dyDescent="0.2">
      <c r="B5" s="26"/>
      <c r="C5" s="26"/>
      <c r="D5" s="26"/>
      <c r="E5" s="26"/>
      <c r="F5" s="26"/>
      <c r="G5" s="26"/>
      <c r="H5" s="26"/>
      <c r="I5" s="26"/>
      <c r="J5" s="26"/>
    </row>
    <row r="6" spans="2:10" x14ac:dyDescent="0.2">
      <c r="B6" s="26"/>
      <c r="C6" s="26"/>
      <c r="D6" s="26"/>
      <c r="E6" s="26"/>
      <c r="F6" s="26"/>
      <c r="G6" s="26"/>
      <c r="H6" s="26"/>
      <c r="I6" s="26"/>
      <c r="J6" s="26"/>
    </row>
    <row r="7" spans="2:10" x14ac:dyDescent="0.2">
      <c r="B7" s="26"/>
      <c r="C7" s="26"/>
      <c r="D7" s="26"/>
      <c r="E7" s="26"/>
      <c r="F7" s="26"/>
      <c r="G7" s="26"/>
      <c r="H7" s="26"/>
      <c r="I7" s="26"/>
      <c r="J7" s="26"/>
    </row>
    <row r="8" spans="2:10" x14ac:dyDescent="0.2">
      <c r="B8" s="9" t="s">
        <v>50</v>
      </c>
      <c r="C8" s="75">
        <v>2</v>
      </c>
      <c r="D8" s="42" t="s">
        <v>44</v>
      </c>
      <c r="E8" s="26"/>
      <c r="F8" s="63" t="s">
        <v>59</v>
      </c>
      <c r="G8" s="26"/>
      <c r="H8" s="26"/>
      <c r="I8" s="26"/>
      <c r="J8" s="26"/>
    </row>
    <row r="9" spans="2:10" x14ac:dyDescent="0.2">
      <c r="B9" s="10" t="s">
        <v>41</v>
      </c>
      <c r="C9" s="81">
        <f>60/0.7</f>
        <v>85.714285714285722</v>
      </c>
      <c r="D9" s="11" t="s">
        <v>51</v>
      </c>
      <c r="E9" s="26"/>
      <c r="F9" s="64" t="s">
        <v>60</v>
      </c>
      <c r="G9" s="26"/>
      <c r="H9" s="26"/>
      <c r="I9" s="26"/>
      <c r="J9" s="26"/>
    </row>
    <row r="10" spans="2:10" x14ac:dyDescent="0.2">
      <c r="B10" s="10" t="s">
        <v>49</v>
      </c>
      <c r="C10" s="77">
        <f>C30</f>
        <v>214.73214285714283</v>
      </c>
      <c r="D10" s="11" t="s">
        <v>32</v>
      </c>
      <c r="E10" s="26"/>
      <c r="F10" s="65" t="s">
        <v>61</v>
      </c>
      <c r="G10" s="26"/>
      <c r="H10" s="26"/>
      <c r="I10" s="26"/>
      <c r="J10" s="26"/>
    </row>
    <row r="11" spans="2:10" x14ac:dyDescent="0.2">
      <c r="B11" s="10" t="s">
        <v>40</v>
      </c>
      <c r="C11" s="78">
        <v>2.4E-2</v>
      </c>
      <c r="D11" s="11" t="s">
        <v>4</v>
      </c>
      <c r="E11" s="26"/>
      <c r="F11" s="66" t="s">
        <v>73</v>
      </c>
      <c r="G11" s="26"/>
      <c r="H11" s="26"/>
      <c r="I11" s="26"/>
      <c r="J11" s="26"/>
    </row>
    <row r="12" spans="2:10" x14ac:dyDescent="0.2">
      <c r="B12" s="10" t="s">
        <v>55</v>
      </c>
      <c r="C12" s="78">
        <f>C40</f>
        <v>2.1874999999999999E-2</v>
      </c>
      <c r="D12" s="11" t="s">
        <v>4</v>
      </c>
      <c r="E12" s="26"/>
      <c r="F12" s="67" t="s">
        <v>76</v>
      </c>
      <c r="G12" s="26"/>
      <c r="H12" s="26"/>
      <c r="I12" s="26"/>
      <c r="J12" s="26"/>
    </row>
    <row r="13" spans="2:10" x14ac:dyDescent="0.2">
      <c r="B13" s="12" t="s">
        <v>54</v>
      </c>
      <c r="C13" s="76">
        <v>1.0999999999999999E-2</v>
      </c>
      <c r="D13" s="13" t="s">
        <v>4</v>
      </c>
      <c r="E13" s="26"/>
      <c r="F13" s="68" t="s">
        <v>77</v>
      </c>
      <c r="G13" s="26"/>
      <c r="H13" s="26"/>
      <c r="I13" s="26"/>
      <c r="J13" s="26"/>
    </row>
    <row r="14" spans="2:10" ht="13.5" thickBot="1" x14ac:dyDescent="0.25">
      <c r="B14" s="30" t="s">
        <v>37</v>
      </c>
      <c r="C14" s="31">
        <f>C10/(C9*C8*60)+C11+C12+C13</f>
        <v>7.7751736111111094E-2</v>
      </c>
      <c r="D14" s="30" t="s">
        <v>4</v>
      </c>
      <c r="E14" s="26"/>
      <c r="F14" s="26"/>
      <c r="G14" s="26"/>
      <c r="H14" s="26"/>
      <c r="I14" s="26"/>
      <c r="J14" s="26"/>
    </row>
    <row r="15" spans="2:10" ht="13.5" thickTop="1" x14ac:dyDescent="0.2">
      <c r="B15" s="26"/>
      <c r="C15" s="26"/>
      <c r="D15" s="26"/>
      <c r="E15" s="26"/>
      <c r="F15" s="26"/>
      <c r="G15" s="26"/>
      <c r="H15" s="26"/>
      <c r="I15" s="26"/>
      <c r="J15" s="26"/>
    </row>
    <row r="16" spans="2:10" x14ac:dyDescent="0.2">
      <c r="B16" s="45" t="s">
        <v>90</v>
      </c>
      <c r="C16" s="48">
        <f>'Coating cost calc hook'!C14</f>
        <v>0.14978683035714283</v>
      </c>
      <c r="D16" s="46" t="s">
        <v>4</v>
      </c>
      <c r="E16" s="26"/>
      <c r="F16" s="26"/>
      <c r="G16" s="26"/>
      <c r="H16" s="26"/>
      <c r="I16" s="26"/>
      <c r="J16" s="26"/>
    </row>
    <row r="17" spans="2:10" x14ac:dyDescent="0.2">
      <c r="B17" s="26"/>
      <c r="C17" s="26"/>
      <c r="D17" s="26"/>
      <c r="E17" s="26"/>
      <c r="F17" s="26"/>
      <c r="G17" s="26"/>
      <c r="H17" s="26"/>
      <c r="I17" s="26"/>
      <c r="J17" s="26"/>
    </row>
    <row r="18" spans="2:10" x14ac:dyDescent="0.2">
      <c r="B18" s="26"/>
      <c r="C18" s="26"/>
      <c r="D18" s="26"/>
      <c r="E18" s="26"/>
      <c r="F18" s="26"/>
      <c r="G18" s="26"/>
      <c r="H18" s="26"/>
      <c r="I18" s="26"/>
      <c r="J18" s="26"/>
    </row>
    <row r="19" spans="2:10" x14ac:dyDescent="0.2">
      <c r="B19" s="26"/>
      <c r="C19" s="26"/>
      <c r="D19" s="26"/>
      <c r="E19" s="26"/>
      <c r="F19" s="26"/>
      <c r="G19" s="26"/>
      <c r="H19" s="26"/>
      <c r="I19" s="26"/>
      <c r="J19" s="26"/>
    </row>
    <row r="20" spans="2:10" x14ac:dyDescent="0.2">
      <c r="B20" s="69" t="s">
        <v>82</v>
      </c>
      <c r="C20" s="60"/>
      <c r="D20" s="61"/>
      <c r="E20" s="26"/>
      <c r="F20" s="26"/>
      <c r="G20" s="26"/>
      <c r="H20" s="26"/>
      <c r="I20" s="26"/>
      <c r="J20" s="26"/>
    </row>
    <row r="21" spans="2:10" x14ac:dyDescent="0.2">
      <c r="B21" s="26"/>
      <c r="C21" s="26"/>
      <c r="D21" s="26"/>
      <c r="E21" s="26"/>
      <c r="F21" s="26"/>
      <c r="G21" s="26"/>
      <c r="H21" s="26"/>
      <c r="I21" s="26"/>
      <c r="J21" s="26"/>
    </row>
    <row r="22" spans="2:10" x14ac:dyDescent="0.2">
      <c r="B22" s="70" t="s">
        <v>83</v>
      </c>
      <c r="C22" s="62"/>
      <c r="D22" s="47"/>
      <c r="E22" s="26"/>
      <c r="F22" s="26"/>
      <c r="G22" s="26"/>
      <c r="H22" s="26"/>
      <c r="I22" s="26"/>
      <c r="J22" s="26"/>
    </row>
    <row r="23" spans="2:10" x14ac:dyDescent="0.2">
      <c r="B23" s="26"/>
      <c r="C23" s="26"/>
      <c r="D23" s="26"/>
      <c r="E23" s="26"/>
      <c r="F23" s="26"/>
      <c r="G23" s="26"/>
      <c r="H23" s="26"/>
      <c r="I23" s="26"/>
      <c r="J23" s="26"/>
    </row>
    <row r="24" spans="2:10" x14ac:dyDescent="0.2">
      <c r="B24" s="71" t="s">
        <v>78</v>
      </c>
      <c r="C24" s="43"/>
      <c r="D24" s="44"/>
      <c r="E24" s="26"/>
      <c r="F24" s="26"/>
      <c r="G24" s="26"/>
      <c r="H24" s="26"/>
      <c r="I24" s="26"/>
      <c r="J24" s="26"/>
    </row>
    <row r="25" spans="2:10" x14ac:dyDescent="0.2">
      <c r="B25" s="86" t="s">
        <v>52</v>
      </c>
      <c r="C25" s="85">
        <f>'Detailed Coating line calc'!D46</f>
        <v>77.5</v>
      </c>
      <c r="D25" s="87" t="s">
        <v>32</v>
      </c>
      <c r="E25" s="26"/>
      <c r="F25" s="26"/>
      <c r="G25" s="26"/>
      <c r="H25" s="26"/>
      <c r="I25" s="26"/>
      <c r="J25" s="26"/>
    </row>
    <row r="26" spans="2:10" x14ac:dyDescent="0.2">
      <c r="B26" s="88" t="s">
        <v>5</v>
      </c>
      <c r="C26" s="96">
        <f>'Detailed Coating line calc'!D47</f>
        <v>28.761904761904763</v>
      </c>
      <c r="D26" s="89" t="s">
        <v>32</v>
      </c>
      <c r="E26" s="26"/>
      <c r="F26" s="26"/>
      <c r="G26" s="26"/>
      <c r="H26" s="26"/>
      <c r="I26" s="26"/>
      <c r="J26" s="26"/>
    </row>
    <row r="27" spans="2:10" x14ac:dyDescent="0.2">
      <c r="B27" s="88" t="s">
        <v>2</v>
      </c>
      <c r="C27" s="96">
        <f>'Detailed Coating line calc'!D48</f>
        <v>56</v>
      </c>
      <c r="D27" s="89" t="s">
        <v>32</v>
      </c>
      <c r="E27" s="26"/>
      <c r="F27" s="26"/>
      <c r="G27" s="26"/>
      <c r="H27" s="26"/>
      <c r="I27" s="26"/>
      <c r="J27" s="26"/>
    </row>
    <row r="28" spans="2:10" x14ac:dyDescent="0.2">
      <c r="B28" s="93" t="s">
        <v>6</v>
      </c>
      <c r="C28" s="96">
        <f>'Detailed Coating line calc'!D49</f>
        <v>9.5238095238095184</v>
      </c>
      <c r="D28" s="93" t="s">
        <v>32</v>
      </c>
      <c r="E28" s="26"/>
      <c r="F28" s="26"/>
      <c r="G28" s="26"/>
      <c r="H28" s="26"/>
      <c r="I28" s="26"/>
      <c r="J28" s="26"/>
    </row>
    <row r="29" spans="2:10" x14ac:dyDescent="0.2">
      <c r="B29" s="94" t="s">
        <v>89</v>
      </c>
      <c r="C29" s="95">
        <v>0.8</v>
      </c>
      <c r="D29" s="90"/>
      <c r="E29" s="26"/>
      <c r="F29" s="26"/>
      <c r="G29" s="26"/>
      <c r="H29" s="26"/>
      <c r="I29" s="26"/>
      <c r="J29" s="26"/>
    </row>
    <row r="30" spans="2:10" x14ac:dyDescent="0.2">
      <c r="B30" s="91" t="s">
        <v>56</v>
      </c>
      <c r="C30" s="99">
        <f>SUM(C25:C28)/C29</f>
        <v>214.73214285714283</v>
      </c>
      <c r="D30" s="92" t="s">
        <v>32</v>
      </c>
      <c r="E30" s="26"/>
      <c r="F30" s="26"/>
      <c r="G30" s="26"/>
      <c r="H30" s="26"/>
      <c r="I30" s="26"/>
      <c r="J30" s="26"/>
    </row>
    <row r="31" spans="2:10" x14ac:dyDescent="0.2">
      <c r="B31" s="57"/>
      <c r="C31" s="57"/>
      <c r="D31" s="57"/>
      <c r="E31" s="26"/>
      <c r="F31" s="26"/>
      <c r="G31" s="26"/>
      <c r="H31" s="26"/>
      <c r="I31" s="26"/>
      <c r="J31" s="26"/>
    </row>
    <row r="32" spans="2:10" x14ac:dyDescent="0.2">
      <c r="B32" s="72" t="s">
        <v>79</v>
      </c>
      <c r="C32" s="52"/>
      <c r="D32" s="53"/>
      <c r="E32" s="26"/>
      <c r="F32" s="26"/>
      <c r="G32" s="26"/>
      <c r="H32" s="26"/>
      <c r="I32" s="26"/>
      <c r="J32" s="26"/>
    </row>
    <row r="33" spans="1:49" x14ac:dyDescent="0.2">
      <c r="B33" s="114" t="s">
        <v>97</v>
      </c>
      <c r="C33" s="121">
        <f>1</f>
        <v>1</v>
      </c>
      <c r="D33" s="117" t="s">
        <v>4</v>
      </c>
      <c r="E33" s="26"/>
      <c r="F33" s="26"/>
      <c r="G33" s="26"/>
      <c r="H33" s="26"/>
      <c r="I33" s="26"/>
      <c r="J33" s="26"/>
    </row>
    <row r="34" spans="1:49" s="101" customFormat="1" x14ac:dyDescent="0.2">
      <c r="A34" s="100"/>
      <c r="B34" s="116" t="s">
        <v>96</v>
      </c>
      <c r="C34" s="122">
        <v>12</v>
      </c>
      <c r="D34" s="118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  <c r="AW34" s="100"/>
    </row>
    <row r="35" spans="1:49" x14ac:dyDescent="0.2">
      <c r="B35" s="116" t="s">
        <v>95</v>
      </c>
      <c r="C35" s="115">
        <v>4</v>
      </c>
      <c r="D35" s="118"/>
      <c r="E35" s="26"/>
      <c r="F35" s="26"/>
      <c r="G35" s="26"/>
      <c r="H35" s="26"/>
      <c r="I35" s="26"/>
      <c r="J35" s="26"/>
    </row>
    <row r="36" spans="1:49" s="98" customFormat="1" x14ac:dyDescent="0.2">
      <c r="A36" s="97"/>
      <c r="B36" s="106" t="s">
        <v>91</v>
      </c>
      <c r="C36" s="103">
        <v>7.5</v>
      </c>
      <c r="D36" s="113" t="s">
        <v>4</v>
      </c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  <c r="AK36" s="97"/>
      <c r="AL36" s="97"/>
      <c r="AM36" s="97"/>
      <c r="AN36" s="97"/>
      <c r="AO36" s="97"/>
      <c r="AP36" s="97"/>
      <c r="AQ36" s="97"/>
      <c r="AR36" s="97"/>
      <c r="AS36" s="97"/>
      <c r="AT36" s="97"/>
      <c r="AU36" s="97"/>
      <c r="AV36" s="97"/>
      <c r="AW36" s="97"/>
    </row>
    <row r="37" spans="1:49" s="98" customFormat="1" x14ac:dyDescent="0.2">
      <c r="A37" s="97"/>
      <c r="B37" s="106" t="s">
        <v>92</v>
      </c>
      <c r="C37" s="103">
        <v>0</v>
      </c>
      <c r="D37" s="113" t="s">
        <v>4</v>
      </c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7"/>
      <c r="AK37" s="97"/>
      <c r="AL37" s="97"/>
      <c r="AM37" s="97"/>
      <c r="AN37" s="97"/>
      <c r="AO37" s="97"/>
      <c r="AP37" s="97"/>
      <c r="AQ37" s="97"/>
      <c r="AR37" s="97"/>
      <c r="AS37" s="97"/>
      <c r="AT37" s="97"/>
      <c r="AU37" s="97"/>
      <c r="AV37" s="97"/>
      <c r="AW37" s="97"/>
    </row>
    <row r="38" spans="1:49" s="98" customFormat="1" x14ac:dyDescent="0.2">
      <c r="A38" s="97"/>
      <c r="B38" s="106" t="s">
        <v>93</v>
      </c>
      <c r="C38" s="103">
        <v>120</v>
      </c>
      <c r="D38" s="10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97"/>
      <c r="AS38" s="97"/>
      <c r="AT38" s="97"/>
      <c r="AU38" s="97"/>
      <c r="AV38" s="97"/>
      <c r="AW38" s="97"/>
    </row>
    <row r="39" spans="1:49" x14ac:dyDescent="0.2">
      <c r="B39" s="108" t="s">
        <v>94</v>
      </c>
      <c r="C39" s="103">
        <v>60</v>
      </c>
      <c r="D39" s="108"/>
      <c r="E39" s="26"/>
      <c r="F39" s="26"/>
      <c r="G39" s="26"/>
      <c r="H39" s="26"/>
      <c r="I39" s="26"/>
      <c r="J39" s="26"/>
    </row>
    <row r="40" spans="1:49" x14ac:dyDescent="0.2">
      <c r="B40" s="45" t="s">
        <v>42</v>
      </c>
      <c r="C40" s="112">
        <f>C33/(C34*C35)+(C36+C37)/(C38*C39)</f>
        <v>2.1874999999999999E-2</v>
      </c>
      <c r="D40" s="46" t="s">
        <v>4</v>
      </c>
      <c r="E40" s="26"/>
      <c r="F40" s="26"/>
      <c r="G40" s="26"/>
      <c r="H40" s="26"/>
      <c r="I40" s="26"/>
      <c r="J40" s="26"/>
    </row>
    <row r="41" spans="1:49" x14ac:dyDescent="0.2">
      <c r="B41" s="57"/>
      <c r="C41" s="57"/>
      <c r="D41" s="57"/>
      <c r="E41" s="26"/>
      <c r="F41" s="26"/>
      <c r="G41" s="26"/>
      <c r="H41" s="26"/>
      <c r="I41" s="26"/>
      <c r="J41" s="26"/>
    </row>
    <row r="42" spans="1:49" x14ac:dyDescent="0.2">
      <c r="B42" s="73" t="s">
        <v>80</v>
      </c>
      <c r="C42" s="49"/>
      <c r="D42" s="50"/>
      <c r="E42" s="26"/>
      <c r="F42" s="28"/>
      <c r="G42" s="26"/>
      <c r="H42" s="26"/>
      <c r="I42" s="26"/>
      <c r="J42" s="26"/>
    </row>
    <row r="43" spans="1:49" x14ac:dyDescent="0.2">
      <c r="B43" s="37" t="s">
        <v>65</v>
      </c>
      <c r="C43" s="35">
        <f>2*(100*200)/1000000</f>
        <v>0.04</v>
      </c>
      <c r="D43" s="38" t="s">
        <v>67</v>
      </c>
      <c r="E43" s="26"/>
      <c r="F43" s="26"/>
      <c r="G43" s="26"/>
      <c r="H43" s="26"/>
      <c r="I43" s="26"/>
      <c r="J43" s="26"/>
    </row>
    <row r="44" spans="1:49" x14ac:dyDescent="0.2">
      <c r="B44" s="39" t="s">
        <v>71</v>
      </c>
      <c r="C44" s="35">
        <v>80</v>
      </c>
      <c r="D44" s="40" t="s">
        <v>69</v>
      </c>
      <c r="E44" s="26"/>
      <c r="F44" s="26"/>
      <c r="G44" s="26"/>
      <c r="H44" s="26"/>
      <c r="I44" s="26"/>
      <c r="J44" s="26"/>
    </row>
    <row r="45" spans="1:49" x14ac:dyDescent="0.2">
      <c r="B45" s="39" t="s">
        <v>72</v>
      </c>
      <c r="C45" s="36">
        <v>0.9</v>
      </c>
      <c r="D45" s="40"/>
      <c r="E45" s="26"/>
      <c r="F45" s="26"/>
      <c r="G45" s="26"/>
      <c r="H45" s="26"/>
      <c r="I45" s="26"/>
      <c r="J45" s="26"/>
    </row>
    <row r="46" spans="1:49" x14ac:dyDescent="0.2">
      <c r="B46" s="39" t="s">
        <v>68</v>
      </c>
      <c r="C46" s="35">
        <v>1.55</v>
      </c>
      <c r="D46" s="40"/>
      <c r="E46" s="26"/>
      <c r="F46" s="28"/>
      <c r="G46" s="26"/>
      <c r="H46" s="26"/>
      <c r="I46" s="26"/>
      <c r="J46" s="26"/>
    </row>
    <row r="47" spans="1:49" x14ac:dyDescent="0.2">
      <c r="B47" s="34" t="s">
        <v>66</v>
      </c>
      <c r="C47" s="35">
        <v>4</v>
      </c>
      <c r="D47" s="41" t="s">
        <v>35</v>
      </c>
      <c r="E47" s="26"/>
      <c r="F47" s="26"/>
      <c r="G47" s="26"/>
      <c r="H47" s="26"/>
      <c r="I47" s="26"/>
      <c r="J47" s="26"/>
    </row>
    <row r="48" spans="1:49" x14ac:dyDescent="0.2">
      <c r="B48" s="45" t="s">
        <v>34</v>
      </c>
      <c r="C48" s="51">
        <f>C47*C43*C46*C44/(1000*C45)</f>
        <v>2.204444444444445E-2</v>
      </c>
      <c r="D48" s="46" t="s">
        <v>4</v>
      </c>
      <c r="E48" s="26"/>
      <c r="F48" s="28"/>
      <c r="G48" s="26"/>
      <c r="H48" s="26"/>
      <c r="I48" s="26"/>
      <c r="J48" s="26"/>
    </row>
    <row r="49" spans="2:10" x14ac:dyDescent="0.2">
      <c r="B49" s="57"/>
      <c r="C49" s="57"/>
      <c r="D49" s="57"/>
      <c r="E49" s="26"/>
      <c r="F49" s="26"/>
      <c r="G49" s="26"/>
      <c r="H49" s="26"/>
      <c r="I49" s="26"/>
      <c r="J49" s="26"/>
    </row>
    <row r="50" spans="2:10" x14ac:dyDescent="0.2">
      <c r="B50" s="74" t="s">
        <v>81</v>
      </c>
      <c r="C50" s="58"/>
      <c r="D50" s="59"/>
      <c r="E50" s="26"/>
      <c r="F50" s="26"/>
      <c r="G50" s="26"/>
      <c r="H50" s="26"/>
      <c r="I50" s="26"/>
      <c r="J50" s="26"/>
    </row>
    <row r="51" spans="2:10" x14ac:dyDescent="0.2">
      <c r="B51" s="37" t="s">
        <v>62</v>
      </c>
      <c r="C51" s="35">
        <f>19</f>
        <v>19</v>
      </c>
      <c r="D51" s="38"/>
      <c r="E51" s="26"/>
      <c r="F51" s="26"/>
      <c r="G51" s="26"/>
      <c r="H51" s="26"/>
      <c r="I51" s="26"/>
      <c r="J51" s="26"/>
    </row>
    <row r="52" spans="2:10" x14ac:dyDescent="0.2">
      <c r="B52" s="39" t="s">
        <v>64</v>
      </c>
      <c r="C52" s="82">
        <f>2*C53/3600</f>
        <v>0.55555555555555558</v>
      </c>
      <c r="D52" s="40" t="s">
        <v>70</v>
      </c>
      <c r="E52" s="26"/>
      <c r="F52" s="26"/>
      <c r="G52" s="26"/>
      <c r="H52" s="26"/>
      <c r="I52" s="26"/>
      <c r="J52" s="26"/>
    </row>
    <row r="53" spans="2:10" x14ac:dyDescent="0.2">
      <c r="B53" s="34" t="s">
        <v>63</v>
      </c>
      <c r="C53" s="35">
        <v>1000</v>
      </c>
      <c r="D53" s="41"/>
      <c r="E53" s="26"/>
      <c r="F53" s="26"/>
      <c r="G53" s="26"/>
      <c r="H53" s="26"/>
      <c r="I53" s="26"/>
      <c r="J53" s="26"/>
    </row>
    <row r="54" spans="2:10" x14ac:dyDescent="0.2">
      <c r="B54" s="45"/>
      <c r="C54" s="48">
        <f>C51*C52/(C53)</f>
        <v>1.0555555555555556E-2</v>
      </c>
      <c r="D54" s="46" t="s">
        <v>4</v>
      </c>
      <c r="E54" s="26"/>
      <c r="F54" s="26"/>
      <c r="G54" s="26"/>
      <c r="H54" s="26"/>
      <c r="I54" s="26"/>
      <c r="J54" s="26"/>
    </row>
    <row r="55" spans="2:10" x14ac:dyDescent="0.2">
      <c r="B55" s="26"/>
      <c r="C55" s="26"/>
      <c r="D55" s="26"/>
      <c r="E55" s="26"/>
      <c r="F55" s="26"/>
      <c r="G55" s="26"/>
      <c r="H55" s="26"/>
      <c r="I55" s="26"/>
      <c r="J55" s="26"/>
    </row>
    <row r="56" spans="2:10" x14ac:dyDescent="0.2">
      <c r="B56" s="26"/>
      <c r="C56" s="26"/>
      <c r="D56" s="26"/>
      <c r="E56" s="26"/>
      <c r="F56" s="26"/>
      <c r="G56" s="26"/>
      <c r="H56" s="26"/>
      <c r="I56" s="26"/>
      <c r="J56" s="26"/>
    </row>
    <row r="57" spans="2:10" x14ac:dyDescent="0.2">
      <c r="B57" s="26"/>
      <c r="C57" s="26"/>
      <c r="D57" s="26"/>
      <c r="E57" s="26"/>
      <c r="F57" s="26"/>
      <c r="G57" s="26"/>
      <c r="H57" s="26"/>
      <c r="I57" s="26"/>
      <c r="J57" s="26"/>
    </row>
    <row r="58" spans="2:10" x14ac:dyDescent="0.2">
      <c r="B58" s="26"/>
      <c r="C58" s="26"/>
      <c r="D58" s="26"/>
      <c r="E58" s="26"/>
      <c r="F58" s="26"/>
      <c r="G58" s="26"/>
      <c r="H58" s="26"/>
      <c r="I58" s="26"/>
      <c r="J58" s="26"/>
    </row>
    <row r="59" spans="2:10" x14ac:dyDescent="0.2">
      <c r="B59" s="26" t="s">
        <v>87</v>
      </c>
      <c r="C59" s="26">
        <v>1</v>
      </c>
      <c r="D59" s="26" t="s">
        <v>4</v>
      </c>
      <c r="E59" s="26"/>
      <c r="F59" s="26"/>
      <c r="G59" s="100"/>
      <c r="H59" s="100"/>
      <c r="I59" s="100"/>
      <c r="J59" s="100"/>
    </row>
    <row r="60" spans="2:10" x14ac:dyDescent="0.2">
      <c r="B60" s="26" t="s">
        <v>88</v>
      </c>
      <c r="C60" s="26">
        <v>7.5</v>
      </c>
      <c r="D60" s="26" t="s">
        <v>4</v>
      </c>
      <c r="E60" s="26"/>
      <c r="F60" s="26"/>
      <c r="G60" s="100"/>
      <c r="H60" s="100"/>
      <c r="I60" s="100"/>
      <c r="J60" s="100"/>
    </row>
    <row r="61" spans="2:10" x14ac:dyDescent="0.2">
      <c r="B61" s="26"/>
      <c r="C61" s="26"/>
      <c r="D61" s="26"/>
      <c r="E61" s="26"/>
      <c r="F61" s="26"/>
      <c r="G61" s="100"/>
      <c r="H61" s="100"/>
      <c r="I61" s="100"/>
      <c r="J61" s="100"/>
    </row>
    <row r="62" spans="2:10" x14ac:dyDescent="0.2">
      <c r="B62" s="26"/>
      <c r="C62" s="26"/>
      <c r="D62" s="26"/>
      <c r="E62" s="26"/>
      <c r="F62" s="26"/>
      <c r="G62" s="100"/>
      <c r="H62" s="100"/>
      <c r="I62" s="100"/>
      <c r="J62" s="100"/>
    </row>
    <row r="63" spans="2:10" x14ac:dyDescent="0.2">
      <c r="B63" s="26"/>
      <c r="C63" s="26"/>
      <c r="D63" s="26"/>
      <c r="E63" s="26"/>
      <c r="F63" s="26"/>
      <c r="G63" s="100"/>
      <c r="H63" s="100"/>
      <c r="I63" s="100"/>
      <c r="J63" s="100"/>
    </row>
    <row r="64" spans="2:10" x14ac:dyDescent="0.2">
      <c r="B64" s="26"/>
      <c r="C64" s="26"/>
      <c r="D64" s="26"/>
      <c r="E64" s="26"/>
      <c r="F64" s="26"/>
      <c r="G64" s="100"/>
      <c r="H64" s="100"/>
      <c r="I64" s="100"/>
      <c r="J64" s="100"/>
    </row>
    <row r="65" spans="2:10" x14ac:dyDescent="0.2">
      <c r="B65" s="26"/>
      <c r="C65" s="26"/>
      <c r="D65" s="26"/>
      <c r="E65" s="26"/>
      <c r="F65" s="26"/>
      <c r="G65" s="100"/>
      <c r="H65" s="100"/>
      <c r="I65" s="100"/>
      <c r="J65" s="100"/>
    </row>
    <row r="66" spans="2:10" x14ac:dyDescent="0.2">
      <c r="B66" s="26"/>
      <c r="C66" s="26"/>
      <c r="D66" s="26"/>
      <c r="E66" s="26"/>
      <c r="F66" s="26"/>
      <c r="G66" s="100"/>
      <c r="H66" s="100"/>
      <c r="I66" s="100"/>
      <c r="J66" s="100"/>
    </row>
    <row r="67" spans="2:10" x14ac:dyDescent="0.2">
      <c r="B67" s="26"/>
      <c r="C67" s="26"/>
      <c r="D67" s="26"/>
      <c r="E67" s="26"/>
      <c r="F67" s="26"/>
      <c r="G67" s="100"/>
      <c r="H67" s="100"/>
      <c r="I67" s="100"/>
      <c r="J67" s="100"/>
    </row>
    <row r="68" spans="2:10" x14ac:dyDescent="0.2">
      <c r="B68" s="79" t="s">
        <v>84</v>
      </c>
      <c r="C68" s="26"/>
      <c r="D68" s="26"/>
      <c r="E68" s="26"/>
      <c r="F68" s="26"/>
      <c r="G68" s="26"/>
      <c r="H68" s="26"/>
      <c r="I68" s="26"/>
      <c r="J68" s="26"/>
    </row>
    <row r="69" spans="2:10" x14ac:dyDescent="0.2">
      <c r="B69" s="26"/>
      <c r="C69" s="26"/>
      <c r="D69" s="26"/>
      <c r="E69" s="26"/>
      <c r="F69" s="26"/>
      <c r="G69" s="26"/>
      <c r="H69" s="26"/>
      <c r="I69" s="26"/>
      <c r="J69" s="26"/>
    </row>
    <row r="70" spans="2:10" x14ac:dyDescent="0.2">
      <c r="B70" s="26" t="s">
        <v>5</v>
      </c>
      <c r="C70" s="27">
        <f>C26/($C$9*$C$8*60*C29)</f>
        <v>3.49537037037037E-3</v>
      </c>
      <c r="D70" s="32">
        <f t="shared" ref="D70:D76" si="0">C70/$C$77</f>
        <v>2.3335632124908554E-2</v>
      </c>
      <c r="E70" s="26"/>
      <c r="F70" s="26"/>
      <c r="G70" s="26"/>
      <c r="H70" s="26"/>
      <c r="I70" s="26"/>
      <c r="J70" s="26"/>
    </row>
    <row r="71" spans="2:10" x14ac:dyDescent="0.2">
      <c r="B71" s="26" t="s">
        <v>2</v>
      </c>
      <c r="C71" s="27">
        <f>C27/($C$9*$C$8*60*C29)</f>
        <v>6.8055555555555551E-3</v>
      </c>
      <c r="D71" s="32">
        <f t="shared" si="0"/>
        <v>4.5434939369027254E-2</v>
      </c>
      <c r="E71" s="26"/>
      <c r="F71" s="26"/>
      <c r="G71" s="26"/>
      <c r="H71" s="26"/>
      <c r="I71" s="26"/>
      <c r="J71" s="26"/>
    </row>
    <row r="72" spans="2:10" x14ac:dyDescent="0.2">
      <c r="B72" s="26" t="s">
        <v>6</v>
      </c>
      <c r="C72" s="27">
        <f>C28/($C$9*$C$8*60*C29)</f>
        <v>1.1574074074074067E-3</v>
      </c>
      <c r="D72" s="32">
        <f t="shared" si="0"/>
        <v>7.7270305049366031E-3</v>
      </c>
      <c r="E72" s="26"/>
      <c r="F72" s="26"/>
      <c r="G72" s="26"/>
      <c r="H72" s="26"/>
      <c r="I72" s="26"/>
      <c r="J72" s="26"/>
    </row>
    <row r="73" spans="2:10" x14ac:dyDescent="0.2">
      <c r="B73" s="26" t="s">
        <v>3</v>
      </c>
      <c r="C73" s="27">
        <f>C25/($C$9*$C$8*60*C29)+C13</f>
        <v>2.0418402777777775E-2</v>
      </c>
      <c r="D73" s="32">
        <f t="shared" si="0"/>
        <v>0.13631640865283914</v>
      </c>
      <c r="E73" s="26"/>
      <c r="F73" s="26"/>
      <c r="G73" s="26"/>
      <c r="H73" s="26"/>
      <c r="I73" s="26"/>
      <c r="J73" s="26"/>
    </row>
    <row r="74" spans="2:10" x14ac:dyDescent="0.2">
      <c r="B74" s="26" t="s">
        <v>53</v>
      </c>
      <c r="C74" s="27">
        <f>C12</f>
        <v>2.1874999999999999E-2</v>
      </c>
      <c r="D74" s="32">
        <f t="shared" si="0"/>
        <v>0.14604087654330189</v>
      </c>
      <c r="E74" s="26"/>
      <c r="F74" s="26"/>
      <c r="G74" s="26"/>
      <c r="H74" s="26"/>
      <c r="I74" s="26"/>
      <c r="J74" s="26"/>
    </row>
    <row r="75" spans="2:10" x14ac:dyDescent="0.2">
      <c r="B75" s="26" t="s">
        <v>42</v>
      </c>
      <c r="C75" s="27">
        <f>C11</f>
        <v>2.4E-2</v>
      </c>
      <c r="D75" s="32">
        <f t="shared" si="0"/>
        <v>0.1602277045503655</v>
      </c>
      <c r="E75" s="26"/>
      <c r="F75" s="26"/>
      <c r="G75" s="26"/>
      <c r="H75" s="26"/>
      <c r="I75" s="26"/>
      <c r="J75" s="26"/>
    </row>
    <row r="76" spans="2:10" x14ac:dyDescent="0.2">
      <c r="B76" s="26" t="s">
        <v>57</v>
      </c>
      <c r="C76" s="27">
        <f>C77-SUM(C70:C75)</f>
        <v>7.2035094246031717E-2</v>
      </c>
      <c r="D76" s="32">
        <f t="shared" si="0"/>
        <v>0.48091740825462104</v>
      </c>
      <c r="E76" s="26"/>
      <c r="F76" s="26"/>
      <c r="G76" s="26"/>
      <c r="H76" s="26"/>
      <c r="I76" s="26"/>
      <c r="J76" s="26"/>
    </row>
    <row r="77" spans="2:10" x14ac:dyDescent="0.2">
      <c r="B77" s="26" t="s">
        <v>58</v>
      </c>
      <c r="C77" s="80">
        <f>C16</f>
        <v>0.14978683035714283</v>
      </c>
      <c r="D77" s="33">
        <f>SUM(D70:D76)</f>
        <v>1</v>
      </c>
      <c r="E77" s="26"/>
      <c r="F77" s="26"/>
      <c r="G77" s="26"/>
      <c r="H77" s="26"/>
      <c r="I77" s="26"/>
      <c r="J77" s="26"/>
    </row>
    <row r="78" spans="2:10" x14ac:dyDescent="0.2">
      <c r="B78" s="26"/>
      <c r="C78" s="26"/>
      <c r="D78" s="26"/>
      <c r="E78" s="26"/>
      <c r="F78" s="26"/>
      <c r="G78" s="26"/>
      <c r="H78" s="26"/>
      <c r="I78" s="26"/>
      <c r="J78" s="26"/>
    </row>
    <row r="79" spans="2:10" x14ac:dyDescent="0.2">
      <c r="B79" s="26"/>
      <c r="C79" s="26"/>
      <c r="D79" s="26"/>
      <c r="E79" s="26"/>
      <c r="F79" s="26"/>
      <c r="G79" s="26"/>
      <c r="H79" s="26"/>
      <c r="I79" s="26"/>
      <c r="J79" s="26"/>
    </row>
    <row r="80" spans="2:10" x14ac:dyDescent="0.2">
      <c r="B80" s="26"/>
      <c r="C80" s="26"/>
      <c r="D80" s="26"/>
      <c r="E80" s="26"/>
      <c r="F80" s="26"/>
      <c r="G80" s="26"/>
      <c r="H80" s="26"/>
      <c r="I80" s="26"/>
      <c r="J80" s="26"/>
    </row>
    <row r="81" spans="2:10" x14ac:dyDescent="0.2">
      <c r="B81" s="26"/>
      <c r="C81" s="26"/>
      <c r="D81" s="26"/>
      <c r="E81" s="26"/>
      <c r="F81" s="26"/>
      <c r="G81" s="26"/>
      <c r="H81" s="26"/>
      <c r="I81" s="26"/>
      <c r="J81" s="26"/>
    </row>
    <row r="82" spans="2:10" x14ac:dyDescent="0.2">
      <c r="B82" s="26"/>
      <c r="C82" s="26"/>
      <c r="D82" s="26"/>
      <c r="E82" s="26"/>
      <c r="F82" s="26"/>
      <c r="G82" s="26"/>
      <c r="H82" s="26"/>
      <c r="I82" s="26"/>
      <c r="J82" s="26"/>
    </row>
    <row r="83" spans="2:10" x14ac:dyDescent="0.2">
      <c r="B83" s="26"/>
      <c r="C83" s="26"/>
      <c r="D83" s="26"/>
      <c r="E83" s="26"/>
      <c r="F83" s="26"/>
      <c r="G83" s="26"/>
      <c r="H83" s="26"/>
      <c r="I83" s="26"/>
      <c r="J83" s="26"/>
    </row>
    <row r="84" spans="2:10" x14ac:dyDescent="0.2">
      <c r="B84" s="26"/>
      <c r="C84" s="26"/>
      <c r="D84" s="26"/>
      <c r="E84" s="26"/>
      <c r="F84" s="26"/>
      <c r="G84" s="26"/>
      <c r="H84" s="26"/>
      <c r="I84" s="26"/>
      <c r="J84" s="26"/>
    </row>
    <row r="85" spans="2:10" x14ac:dyDescent="0.2">
      <c r="B85" s="26"/>
      <c r="C85" s="26"/>
      <c r="D85" s="26"/>
      <c r="E85" s="26"/>
      <c r="F85" s="26"/>
      <c r="G85" s="26"/>
      <c r="H85" s="26"/>
      <c r="I85" s="26"/>
      <c r="J85" s="26"/>
    </row>
    <row r="86" spans="2:10" x14ac:dyDescent="0.2">
      <c r="B86" s="26"/>
      <c r="C86" s="26"/>
      <c r="D86" s="26"/>
      <c r="E86" s="26"/>
      <c r="F86" s="26"/>
      <c r="G86" s="26"/>
      <c r="H86" s="26"/>
      <c r="I86" s="26"/>
      <c r="J86" s="26"/>
    </row>
    <row r="87" spans="2:10" x14ac:dyDescent="0.2">
      <c r="B87" s="26"/>
      <c r="C87" s="26"/>
      <c r="D87" s="26"/>
      <c r="E87" s="26"/>
      <c r="F87" s="26"/>
      <c r="G87" s="26"/>
      <c r="H87" s="26"/>
      <c r="I87" s="26"/>
      <c r="J87" s="26"/>
    </row>
    <row r="88" spans="2:10" x14ac:dyDescent="0.2">
      <c r="B88" s="26"/>
      <c r="C88" s="26"/>
      <c r="D88" s="26"/>
      <c r="E88" s="26"/>
      <c r="F88" s="26"/>
      <c r="G88" s="26"/>
      <c r="H88" s="26"/>
      <c r="I88" s="26"/>
      <c r="J88" s="26"/>
    </row>
    <row r="89" spans="2:10" x14ac:dyDescent="0.2">
      <c r="B89" s="26"/>
      <c r="C89" s="26"/>
      <c r="D89" s="26"/>
      <c r="E89" s="26"/>
      <c r="F89" s="26"/>
      <c r="G89" s="26"/>
      <c r="H89" s="26"/>
      <c r="I89" s="26"/>
      <c r="J89" s="26"/>
    </row>
    <row r="90" spans="2:10" x14ac:dyDescent="0.2">
      <c r="B90" s="26"/>
      <c r="C90" s="26"/>
      <c r="D90" s="26"/>
      <c r="E90" s="26"/>
      <c r="F90" s="26"/>
      <c r="G90" s="26"/>
      <c r="H90" s="26"/>
      <c r="I90" s="26"/>
      <c r="J90" s="26"/>
    </row>
    <row r="91" spans="2:10" x14ac:dyDescent="0.2">
      <c r="B91" s="26"/>
      <c r="C91" s="26"/>
      <c r="D91" s="26"/>
      <c r="E91" s="26"/>
      <c r="F91" s="26"/>
      <c r="G91" s="26"/>
      <c r="H91" s="26"/>
      <c r="I91" s="26"/>
      <c r="J91" s="26"/>
    </row>
    <row r="92" spans="2:10" x14ac:dyDescent="0.2">
      <c r="B92" s="26"/>
      <c r="C92" s="26"/>
      <c r="D92" s="26"/>
      <c r="E92" s="26"/>
      <c r="F92" s="26"/>
      <c r="G92" s="26"/>
      <c r="H92" s="26"/>
      <c r="I92" s="26"/>
      <c r="J92" s="26"/>
    </row>
    <row r="93" spans="2:10" x14ac:dyDescent="0.2">
      <c r="B93" s="26"/>
      <c r="C93" s="26"/>
      <c r="D93" s="26"/>
      <c r="E93" s="26"/>
      <c r="F93" s="26"/>
      <c r="G93" s="26"/>
      <c r="H93" s="26"/>
      <c r="I93" s="26"/>
      <c r="J93" s="26"/>
    </row>
    <row r="94" spans="2:10" x14ac:dyDescent="0.2">
      <c r="B94" s="26"/>
      <c r="C94" s="26"/>
      <c r="D94" s="26"/>
      <c r="E94" s="26"/>
      <c r="F94" s="26"/>
      <c r="G94" s="26"/>
      <c r="H94" s="26"/>
      <c r="I94" s="26"/>
      <c r="J94" s="26"/>
    </row>
    <row r="95" spans="2:10" x14ac:dyDescent="0.2">
      <c r="B95" s="26"/>
      <c r="C95" s="26"/>
      <c r="D95" s="26"/>
      <c r="E95" s="26"/>
      <c r="F95" s="26"/>
      <c r="G95" s="26"/>
      <c r="H95" s="26"/>
      <c r="I95" s="26"/>
      <c r="J95" s="26"/>
    </row>
    <row r="96" spans="2:10" x14ac:dyDescent="0.2">
      <c r="B96" s="26"/>
      <c r="C96" s="26"/>
      <c r="D96" s="26"/>
      <c r="E96" s="26"/>
      <c r="F96" s="26"/>
      <c r="G96" s="26"/>
      <c r="H96" s="26"/>
      <c r="I96" s="26"/>
      <c r="J96" s="26"/>
    </row>
    <row r="97" spans="2:10" x14ac:dyDescent="0.2">
      <c r="B97" s="26"/>
      <c r="C97" s="26"/>
      <c r="D97" s="26"/>
      <c r="E97" s="26"/>
      <c r="F97" s="26"/>
      <c r="G97" s="26"/>
      <c r="H97" s="26"/>
      <c r="I97" s="26"/>
      <c r="J97" s="26"/>
    </row>
    <row r="98" spans="2:10" x14ac:dyDescent="0.2">
      <c r="B98" s="26"/>
      <c r="C98" s="26"/>
      <c r="D98" s="26"/>
      <c r="E98" s="26"/>
      <c r="F98" s="26"/>
      <c r="G98" s="26"/>
      <c r="H98" s="26"/>
      <c r="I98" s="26"/>
      <c r="J98" s="26"/>
    </row>
    <row r="99" spans="2:10" x14ac:dyDescent="0.2">
      <c r="B99" s="26"/>
      <c r="C99" s="26"/>
      <c r="D99" s="26"/>
      <c r="E99" s="26"/>
      <c r="F99" s="26"/>
      <c r="G99" s="26"/>
      <c r="H99" s="26"/>
      <c r="I99" s="26"/>
      <c r="J99" s="26"/>
    </row>
    <row r="100" spans="2:10" x14ac:dyDescent="0.2">
      <c r="B100" s="26"/>
      <c r="C100" s="26"/>
      <c r="D100" s="26"/>
      <c r="E100" s="26"/>
      <c r="F100" s="26"/>
      <c r="G100" s="26"/>
      <c r="H100" s="26"/>
      <c r="I100" s="26"/>
      <c r="J100" s="26"/>
    </row>
    <row r="101" spans="2:10" x14ac:dyDescent="0.2">
      <c r="B101" s="26"/>
      <c r="C101" s="26"/>
      <c r="D101" s="26"/>
      <c r="E101" s="26"/>
      <c r="F101" s="26"/>
      <c r="G101" s="26"/>
      <c r="H101" s="26"/>
      <c r="I101" s="26"/>
      <c r="J101" s="26"/>
    </row>
    <row r="102" spans="2:10" x14ac:dyDescent="0.2">
      <c r="B102" s="26"/>
      <c r="C102" s="26"/>
      <c r="D102" s="26"/>
      <c r="E102" s="26"/>
      <c r="F102" s="26"/>
      <c r="G102" s="26"/>
      <c r="H102" s="26"/>
      <c r="I102" s="26"/>
      <c r="J102" s="26"/>
    </row>
    <row r="103" spans="2:10" x14ac:dyDescent="0.2">
      <c r="B103" s="26"/>
      <c r="C103" s="26"/>
      <c r="D103" s="26"/>
      <c r="E103" s="26"/>
      <c r="F103" s="26"/>
      <c r="G103" s="26"/>
      <c r="H103" s="26"/>
      <c r="I103" s="26"/>
      <c r="J103" s="26"/>
    </row>
    <row r="104" spans="2:10" x14ac:dyDescent="0.2">
      <c r="B104" s="26"/>
      <c r="C104" s="26"/>
      <c r="D104" s="26"/>
      <c r="E104" s="26"/>
      <c r="F104" s="26"/>
      <c r="G104" s="26"/>
      <c r="H104" s="26"/>
      <c r="I104" s="26"/>
      <c r="J104" s="26"/>
    </row>
    <row r="105" spans="2:10" x14ac:dyDescent="0.2">
      <c r="B105" s="26"/>
      <c r="C105" s="26"/>
      <c r="D105" s="26"/>
      <c r="E105" s="26"/>
      <c r="F105" s="26"/>
      <c r="G105" s="26"/>
      <c r="H105" s="26"/>
      <c r="I105" s="26"/>
      <c r="J105" s="26"/>
    </row>
    <row r="106" spans="2:10" x14ac:dyDescent="0.2">
      <c r="B106" s="26"/>
      <c r="C106" s="26"/>
      <c r="D106" s="26"/>
      <c r="E106" s="26"/>
      <c r="F106" s="26"/>
      <c r="G106" s="26"/>
      <c r="H106" s="26"/>
      <c r="I106" s="26"/>
      <c r="J106" s="26"/>
    </row>
    <row r="107" spans="2:10" x14ac:dyDescent="0.2">
      <c r="B107" s="26"/>
      <c r="C107" s="26"/>
      <c r="D107" s="26"/>
      <c r="E107" s="26"/>
      <c r="F107" s="26"/>
      <c r="G107" s="26"/>
      <c r="H107" s="26"/>
      <c r="I107" s="26"/>
      <c r="J107" s="26"/>
    </row>
    <row r="108" spans="2:10" x14ac:dyDescent="0.2">
      <c r="B108" s="26"/>
      <c r="C108" s="26"/>
      <c r="D108" s="26"/>
      <c r="E108" s="26"/>
      <c r="F108" s="26"/>
      <c r="G108" s="26"/>
      <c r="H108" s="26"/>
      <c r="I108" s="26"/>
      <c r="J108" s="26"/>
    </row>
    <row r="109" spans="2:10" x14ac:dyDescent="0.2">
      <c r="B109" s="26"/>
      <c r="C109" s="26"/>
      <c r="D109" s="26"/>
      <c r="E109" s="26"/>
      <c r="F109" s="26"/>
      <c r="G109" s="26"/>
      <c r="H109" s="26"/>
      <c r="I109" s="26"/>
      <c r="J109" s="26"/>
    </row>
    <row r="110" spans="2:10" x14ac:dyDescent="0.2">
      <c r="B110" s="26"/>
      <c r="C110" s="26"/>
      <c r="D110" s="26"/>
      <c r="E110" s="26"/>
      <c r="F110" s="26"/>
      <c r="G110" s="26"/>
      <c r="H110" s="26"/>
      <c r="I110" s="26"/>
      <c r="J110" s="26"/>
    </row>
    <row r="111" spans="2:10" x14ac:dyDescent="0.2">
      <c r="B111" s="26"/>
      <c r="C111" s="26"/>
      <c r="D111" s="26"/>
      <c r="E111" s="26"/>
      <c r="F111" s="26"/>
      <c r="G111" s="26"/>
      <c r="H111" s="26"/>
      <c r="I111" s="26"/>
      <c r="J111" s="26"/>
    </row>
    <row r="112" spans="2:10" x14ac:dyDescent="0.2">
      <c r="B112" s="26"/>
      <c r="C112" s="26"/>
      <c r="D112" s="26"/>
      <c r="E112" s="26"/>
      <c r="F112" s="26"/>
      <c r="G112" s="26"/>
      <c r="H112" s="26"/>
      <c r="I112" s="26"/>
      <c r="J112" s="26"/>
    </row>
    <row r="113" spans="2:10" x14ac:dyDescent="0.2">
      <c r="B113" s="26"/>
      <c r="C113" s="26"/>
      <c r="D113" s="26"/>
      <c r="E113" s="26"/>
      <c r="F113" s="26"/>
      <c r="G113" s="26"/>
      <c r="H113" s="26"/>
      <c r="I113" s="26"/>
      <c r="J113" s="26"/>
    </row>
    <row r="114" spans="2:10" x14ac:dyDescent="0.2">
      <c r="B114" s="26"/>
      <c r="C114" s="26"/>
      <c r="D114" s="26"/>
      <c r="E114" s="26"/>
      <c r="F114" s="26"/>
      <c r="G114" s="26"/>
      <c r="H114" s="26"/>
      <c r="I114" s="26"/>
      <c r="J114" s="26"/>
    </row>
    <row r="115" spans="2:10" x14ac:dyDescent="0.2">
      <c r="B115" s="26"/>
      <c r="C115" s="26"/>
      <c r="D115" s="26"/>
      <c r="E115" s="26"/>
      <c r="F115" s="26"/>
      <c r="G115" s="26"/>
      <c r="H115" s="26"/>
      <c r="I115" s="26"/>
      <c r="J115" s="26"/>
    </row>
    <row r="116" spans="2:10" x14ac:dyDescent="0.2">
      <c r="B116" s="26"/>
      <c r="C116" s="26"/>
      <c r="D116" s="26"/>
      <c r="E116" s="26"/>
      <c r="F116" s="26"/>
      <c r="G116" s="26"/>
      <c r="H116" s="26"/>
      <c r="I116" s="26"/>
      <c r="J116" s="26"/>
    </row>
    <row r="117" spans="2:10" x14ac:dyDescent="0.2">
      <c r="B117" s="26"/>
      <c r="C117" s="26"/>
      <c r="D117" s="26"/>
      <c r="E117" s="26"/>
      <c r="F117" s="26"/>
      <c r="G117" s="26"/>
      <c r="H117" s="26"/>
      <c r="I117" s="26"/>
      <c r="J117" s="26"/>
    </row>
    <row r="118" spans="2:10" x14ac:dyDescent="0.2">
      <c r="B118" s="26"/>
      <c r="C118" s="26"/>
      <c r="D118" s="26"/>
      <c r="E118" s="26"/>
      <c r="F118" s="26"/>
      <c r="G118" s="26"/>
      <c r="H118" s="26"/>
      <c r="I118" s="26"/>
      <c r="J118" s="26"/>
    </row>
    <row r="119" spans="2:10" x14ac:dyDescent="0.2">
      <c r="B119" s="26"/>
      <c r="C119" s="26"/>
      <c r="D119" s="26"/>
      <c r="E119" s="26"/>
      <c r="F119" s="26"/>
      <c r="G119" s="26"/>
      <c r="H119" s="26"/>
      <c r="I119" s="26"/>
      <c r="J119" s="26"/>
    </row>
    <row r="120" spans="2:10" x14ac:dyDescent="0.2">
      <c r="B120" s="26"/>
      <c r="C120" s="26"/>
      <c r="D120" s="26"/>
      <c r="E120" s="26"/>
      <c r="F120" s="26"/>
      <c r="G120" s="26"/>
      <c r="H120" s="26"/>
      <c r="I120" s="26"/>
      <c r="J120" s="26"/>
    </row>
    <row r="121" spans="2:10" x14ac:dyDescent="0.2">
      <c r="B121" s="26"/>
      <c r="C121" s="26"/>
      <c r="D121" s="26"/>
      <c r="E121" s="26"/>
      <c r="F121" s="26"/>
      <c r="G121" s="26"/>
      <c r="H121" s="26"/>
      <c r="I121" s="26"/>
      <c r="J121" s="26"/>
    </row>
    <row r="122" spans="2:10" x14ac:dyDescent="0.2">
      <c r="B122" s="26"/>
      <c r="C122" s="26"/>
      <c r="D122" s="26"/>
      <c r="E122" s="26"/>
      <c r="F122" s="26"/>
      <c r="G122" s="26"/>
      <c r="H122" s="26"/>
      <c r="I122" s="26"/>
      <c r="J122" s="26"/>
    </row>
    <row r="123" spans="2:10" x14ac:dyDescent="0.2">
      <c r="B123" s="26"/>
      <c r="C123" s="26"/>
      <c r="D123" s="26"/>
      <c r="E123" s="26"/>
      <c r="F123" s="26"/>
      <c r="G123" s="26"/>
      <c r="H123" s="26"/>
      <c r="I123" s="26"/>
      <c r="J123" s="26"/>
    </row>
    <row r="124" spans="2:10" x14ac:dyDescent="0.2">
      <c r="B124" s="26"/>
      <c r="C124" s="26"/>
      <c r="D124" s="26"/>
      <c r="E124" s="26"/>
      <c r="F124" s="26"/>
      <c r="G124" s="26"/>
      <c r="H124" s="26"/>
      <c r="I124" s="26"/>
      <c r="J124" s="26"/>
    </row>
    <row r="125" spans="2:10" x14ac:dyDescent="0.2">
      <c r="B125" s="26"/>
      <c r="C125" s="26"/>
      <c r="D125" s="26"/>
      <c r="E125" s="26"/>
      <c r="F125" s="26"/>
      <c r="G125" s="26"/>
      <c r="H125" s="26"/>
      <c r="I125" s="26"/>
      <c r="J125" s="26"/>
    </row>
    <row r="126" spans="2:10" x14ac:dyDescent="0.2">
      <c r="B126" s="26"/>
      <c r="C126" s="26"/>
      <c r="D126" s="26"/>
      <c r="E126" s="26"/>
      <c r="F126" s="26"/>
      <c r="G126" s="26"/>
      <c r="H126" s="26"/>
      <c r="I126" s="26"/>
      <c r="J126" s="26"/>
    </row>
    <row r="127" spans="2:10" x14ac:dyDescent="0.2">
      <c r="B127" s="26"/>
      <c r="C127" s="26"/>
      <c r="D127" s="26"/>
      <c r="E127" s="26"/>
      <c r="F127" s="26"/>
      <c r="G127" s="26"/>
      <c r="H127" s="26"/>
      <c r="I127" s="26"/>
      <c r="J127" s="26"/>
    </row>
    <row r="128" spans="2:10" x14ac:dyDescent="0.2">
      <c r="B128" s="26"/>
      <c r="C128" s="26"/>
      <c r="D128" s="26"/>
      <c r="E128" s="26"/>
      <c r="F128" s="26"/>
      <c r="G128" s="26"/>
      <c r="H128" s="26"/>
      <c r="I128" s="26"/>
      <c r="J128" s="26"/>
    </row>
    <row r="129" spans="2:10" x14ac:dyDescent="0.2">
      <c r="B129" s="26"/>
      <c r="C129" s="26"/>
      <c r="D129" s="26"/>
      <c r="E129" s="26"/>
      <c r="F129" s="26"/>
      <c r="G129" s="26"/>
      <c r="H129" s="26"/>
      <c r="I129" s="26"/>
      <c r="J129" s="26"/>
    </row>
    <row r="130" spans="2:10" x14ac:dyDescent="0.2">
      <c r="B130" s="26"/>
      <c r="C130" s="26"/>
      <c r="D130" s="26"/>
      <c r="E130" s="26"/>
      <c r="F130" s="26"/>
      <c r="G130" s="26"/>
      <c r="H130" s="26"/>
      <c r="I130" s="26"/>
      <c r="J130" s="26"/>
    </row>
    <row r="131" spans="2:10" x14ac:dyDescent="0.2">
      <c r="B131" s="26"/>
      <c r="C131" s="26"/>
      <c r="D131" s="26"/>
      <c r="E131" s="26"/>
      <c r="F131" s="26"/>
      <c r="G131" s="26"/>
      <c r="H131" s="26"/>
      <c r="I131" s="26"/>
      <c r="J131" s="26"/>
    </row>
    <row r="132" spans="2:10" x14ac:dyDescent="0.2">
      <c r="B132" s="26"/>
      <c r="C132" s="26"/>
      <c r="D132" s="26"/>
      <c r="E132" s="26"/>
      <c r="F132" s="26"/>
      <c r="G132" s="26"/>
      <c r="H132" s="26"/>
      <c r="I132" s="26"/>
      <c r="J132" s="26"/>
    </row>
    <row r="133" spans="2:10" x14ac:dyDescent="0.2">
      <c r="B133" s="26"/>
      <c r="C133" s="26"/>
      <c r="D133" s="26"/>
      <c r="E133" s="26"/>
      <c r="F133" s="26"/>
      <c r="G133" s="26"/>
      <c r="H133" s="26"/>
      <c r="I133" s="26"/>
      <c r="J133" s="26"/>
    </row>
    <row r="134" spans="2:10" x14ac:dyDescent="0.2">
      <c r="B134" s="26"/>
      <c r="C134" s="26"/>
      <c r="D134" s="26"/>
      <c r="E134" s="26"/>
      <c r="F134" s="26"/>
      <c r="G134" s="26"/>
      <c r="H134" s="26"/>
      <c r="I134" s="26"/>
      <c r="J134" s="26"/>
    </row>
    <row r="135" spans="2:10" x14ac:dyDescent="0.2">
      <c r="B135" s="26"/>
      <c r="C135" s="26"/>
      <c r="D135" s="26"/>
      <c r="E135" s="26"/>
      <c r="F135" s="26"/>
      <c r="G135" s="26"/>
      <c r="H135" s="26"/>
      <c r="I135" s="26"/>
      <c r="J135" s="26"/>
    </row>
    <row r="136" spans="2:10" x14ac:dyDescent="0.2">
      <c r="B136" s="26"/>
      <c r="C136" s="26"/>
      <c r="D136" s="26"/>
      <c r="E136" s="26"/>
      <c r="F136" s="26"/>
      <c r="G136" s="26"/>
      <c r="H136" s="26"/>
      <c r="I136" s="26"/>
      <c r="J136" s="26"/>
    </row>
    <row r="137" spans="2:10" x14ac:dyDescent="0.2">
      <c r="B137" s="26"/>
      <c r="C137" s="26"/>
      <c r="D137" s="26"/>
      <c r="E137" s="26"/>
      <c r="F137" s="26"/>
      <c r="G137" s="26"/>
      <c r="H137" s="26"/>
      <c r="I137" s="26"/>
      <c r="J137" s="26"/>
    </row>
    <row r="138" spans="2:10" x14ac:dyDescent="0.2">
      <c r="B138" s="26"/>
      <c r="C138" s="26"/>
      <c r="D138" s="26"/>
      <c r="E138" s="26"/>
      <c r="F138" s="26"/>
      <c r="G138" s="26"/>
      <c r="H138" s="26"/>
      <c r="I138" s="26"/>
      <c r="J138" s="26"/>
    </row>
    <row r="139" spans="2:10" x14ac:dyDescent="0.2">
      <c r="B139" s="26"/>
      <c r="C139" s="26"/>
      <c r="D139" s="26"/>
      <c r="E139" s="26"/>
      <c r="F139" s="26"/>
      <c r="G139" s="26"/>
      <c r="H139" s="26"/>
      <c r="I139" s="26"/>
      <c r="J139" s="26"/>
    </row>
    <row r="140" spans="2:10" x14ac:dyDescent="0.2">
      <c r="B140" s="26"/>
      <c r="C140" s="26"/>
      <c r="D140" s="26"/>
      <c r="E140" s="26"/>
      <c r="F140" s="26"/>
      <c r="G140" s="26"/>
      <c r="H140" s="26"/>
      <c r="I140" s="26"/>
      <c r="J140" s="26"/>
    </row>
    <row r="141" spans="2:10" x14ac:dyDescent="0.2">
      <c r="B141" s="26"/>
      <c r="C141" s="26"/>
      <c r="D141" s="26"/>
      <c r="E141" s="26"/>
      <c r="F141" s="26"/>
      <c r="G141" s="26"/>
      <c r="H141" s="26"/>
      <c r="I141" s="26"/>
      <c r="J141" s="26"/>
    </row>
    <row r="142" spans="2:10" x14ac:dyDescent="0.2">
      <c r="B142" s="26"/>
      <c r="C142" s="26"/>
      <c r="D142" s="26"/>
      <c r="E142" s="26"/>
      <c r="F142" s="26"/>
      <c r="G142" s="26"/>
      <c r="H142" s="26"/>
      <c r="I142" s="26"/>
      <c r="J142" s="26"/>
    </row>
    <row r="143" spans="2:10" x14ac:dyDescent="0.2">
      <c r="B143" s="26"/>
      <c r="C143" s="26"/>
      <c r="D143" s="26"/>
      <c r="E143" s="26"/>
      <c r="F143" s="26"/>
      <c r="G143" s="26"/>
      <c r="H143" s="26"/>
      <c r="I143" s="26"/>
      <c r="J143" s="26"/>
    </row>
    <row r="144" spans="2:10" x14ac:dyDescent="0.2">
      <c r="B144" s="26"/>
      <c r="C144" s="26"/>
      <c r="D144" s="26"/>
      <c r="E144" s="26"/>
      <c r="F144" s="26"/>
      <c r="G144" s="26"/>
      <c r="H144" s="26"/>
      <c r="I144" s="26"/>
      <c r="J144" s="26"/>
    </row>
    <row r="145" spans="2:10" x14ac:dyDescent="0.2">
      <c r="B145" s="26"/>
      <c r="C145" s="26"/>
      <c r="D145" s="26"/>
      <c r="E145" s="26"/>
      <c r="F145" s="26"/>
      <c r="G145" s="26"/>
      <c r="H145" s="26"/>
      <c r="I145" s="26"/>
      <c r="J145" s="26"/>
    </row>
    <row r="146" spans="2:10" x14ac:dyDescent="0.2">
      <c r="B146" s="26"/>
      <c r="C146" s="26"/>
      <c r="D146" s="26"/>
      <c r="E146" s="26"/>
      <c r="F146" s="26"/>
      <c r="G146" s="26"/>
      <c r="H146" s="26"/>
      <c r="I146" s="26"/>
      <c r="J146" s="26"/>
    </row>
    <row r="147" spans="2:10" x14ac:dyDescent="0.2">
      <c r="B147" s="26"/>
      <c r="C147" s="26"/>
      <c r="D147" s="26"/>
      <c r="E147" s="26"/>
      <c r="F147" s="26"/>
      <c r="G147" s="26"/>
      <c r="H147" s="26"/>
      <c r="I147" s="26"/>
      <c r="J147" s="26"/>
    </row>
    <row r="148" spans="2:10" x14ac:dyDescent="0.2">
      <c r="B148" s="26"/>
      <c r="C148" s="26"/>
      <c r="D148" s="26"/>
      <c r="E148" s="26"/>
      <c r="F148" s="26"/>
      <c r="G148" s="26"/>
      <c r="H148" s="26"/>
      <c r="I148" s="26"/>
      <c r="J148" s="26"/>
    </row>
    <row r="149" spans="2:10" x14ac:dyDescent="0.2">
      <c r="B149" s="26"/>
      <c r="C149" s="26"/>
      <c r="D149" s="26"/>
      <c r="E149" s="26"/>
      <c r="F149" s="26"/>
      <c r="G149" s="26"/>
      <c r="H149" s="26"/>
      <c r="I149" s="26"/>
      <c r="J149" s="26"/>
    </row>
    <row r="150" spans="2:10" x14ac:dyDescent="0.2">
      <c r="B150" s="26"/>
      <c r="C150" s="26"/>
      <c r="D150" s="26"/>
      <c r="E150" s="26"/>
      <c r="F150" s="26"/>
      <c r="G150" s="26"/>
      <c r="H150" s="26"/>
      <c r="I150" s="26"/>
      <c r="J150" s="26"/>
    </row>
    <row r="151" spans="2:10" x14ac:dyDescent="0.2">
      <c r="B151" s="26"/>
      <c r="C151" s="26"/>
      <c r="D151" s="26"/>
      <c r="E151" s="26"/>
      <c r="F151" s="26"/>
      <c r="G151" s="26"/>
      <c r="H151" s="26"/>
      <c r="I151" s="26"/>
      <c r="J151" s="26"/>
    </row>
    <row r="152" spans="2:10" x14ac:dyDescent="0.2">
      <c r="B152" s="26"/>
      <c r="C152" s="26"/>
      <c r="D152" s="26"/>
      <c r="E152" s="26"/>
      <c r="F152" s="26"/>
      <c r="G152" s="26"/>
      <c r="H152" s="26"/>
      <c r="I152" s="26"/>
      <c r="J152" s="26"/>
    </row>
    <row r="153" spans="2:10" x14ac:dyDescent="0.2">
      <c r="B153" s="26"/>
      <c r="C153" s="26"/>
      <c r="D153" s="26"/>
      <c r="E153" s="26"/>
      <c r="F153" s="26"/>
      <c r="G153" s="26"/>
      <c r="H153" s="26"/>
      <c r="I153" s="26"/>
      <c r="J153" s="26"/>
    </row>
    <row r="154" spans="2:10" x14ac:dyDescent="0.2">
      <c r="B154" s="26"/>
      <c r="C154" s="26"/>
      <c r="D154" s="26"/>
      <c r="E154" s="26"/>
      <c r="F154" s="26"/>
      <c r="G154" s="26"/>
      <c r="H154" s="26"/>
      <c r="I154" s="26"/>
      <c r="J154" s="26"/>
    </row>
    <row r="155" spans="2:10" x14ac:dyDescent="0.2">
      <c r="B155" s="26"/>
      <c r="C155" s="26"/>
      <c r="D155" s="26"/>
      <c r="E155" s="26"/>
      <c r="F155" s="26"/>
      <c r="G155" s="26"/>
      <c r="H155" s="26"/>
      <c r="I155" s="26"/>
      <c r="J155" s="26"/>
    </row>
    <row r="156" spans="2:10" x14ac:dyDescent="0.2">
      <c r="B156" s="26"/>
      <c r="C156" s="26"/>
      <c r="D156" s="26"/>
      <c r="E156" s="26"/>
      <c r="F156" s="26"/>
      <c r="G156" s="26"/>
      <c r="H156" s="26"/>
      <c r="I156" s="26"/>
      <c r="J156" s="26"/>
    </row>
    <row r="157" spans="2:10" x14ac:dyDescent="0.2">
      <c r="B157" s="26"/>
      <c r="C157" s="26"/>
      <c r="D157" s="26"/>
      <c r="E157" s="26"/>
      <c r="F157" s="26"/>
      <c r="G157" s="26"/>
      <c r="H157" s="26"/>
      <c r="I157" s="26"/>
      <c r="J157" s="26"/>
    </row>
    <row r="158" spans="2:10" x14ac:dyDescent="0.2">
      <c r="B158" s="26"/>
      <c r="C158" s="26"/>
      <c r="D158" s="26"/>
      <c r="E158" s="26"/>
      <c r="F158" s="26"/>
      <c r="G158" s="26"/>
      <c r="H158" s="26"/>
      <c r="I158" s="26"/>
      <c r="J158" s="26"/>
    </row>
    <row r="159" spans="2:10" x14ac:dyDescent="0.2">
      <c r="B159" s="26"/>
      <c r="C159" s="26"/>
      <c r="D159" s="26"/>
      <c r="E159" s="26"/>
      <c r="F159" s="26"/>
      <c r="G159" s="26"/>
      <c r="H159" s="26"/>
      <c r="I159" s="26"/>
      <c r="J159" s="26"/>
    </row>
    <row r="160" spans="2:10" x14ac:dyDescent="0.2">
      <c r="B160" s="26"/>
      <c r="C160" s="26"/>
      <c r="D160" s="26"/>
      <c r="E160" s="26"/>
      <c r="F160" s="26"/>
      <c r="G160" s="26"/>
      <c r="H160" s="26"/>
      <c r="I160" s="26"/>
      <c r="J160" s="26"/>
    </row>
    <row r="161" spans="2:10" x14ac:dyDescent="0.2">
      <c r="B161" s="26"/>
      <c r="C161" s="26"/>
      <c r="D161" s="26"/>
      <c r="E161" s="26"/>
      <c r="F161" s="26"/>
      <c r="G161" s="26"/>
      <c r="H161" s="26"/>
      <c r="I161" s="26"/>
      <c r="J161" s="26"/>
    </row>
    <row r="162" spans="2:10" x14ac:dyDescent="0.2">
      <c r="B162" s="26"/>
      <c r="C162" s="26"/>
      <c r="D162" s="26"/>
      <c r="E162" s="26"/>
      <c r="F162" s="26"/>
      <c r="G162" s="26"/>
      <c r="H162" s="26"/>
      <c r="I162" s="26"/>
      <c r="J162" s="26"/>
    </row>
    <row r="163" spans="2:10" x14ac:dyDescent="0.2">
      <c r="B163" s="26"/>
      <c r="C163" s="26"/>
      <c r="D163" s="26"/>
      <c r="E163" s="26"/>
      <c r="F163" s="26"/>
      <c r="G163" s="26"/>
      <c r="H163" s="26"/>
      <c r="I163" s="26"/>
      <c r="J163" s="26"/>
    </row>
    <row r="164" spans="2:10" x14ac:dyDescent="0.2">
      <c r="B164" s="26"/>
      <c r="C164" s="26"/>
      <c r="D164" s="26"/>
      <c r="E164" s="26"/>
      <c r="F164" s="26"/>
      <c r="G164" s="26"/>
      <c r="H164" s="26"/>
      <c r="I164" s="26"/>
      <c r="J164" s="26"/>
    </row>
    <row r="165" spans="2:10" x14ac:dyDescent="0.2">
      <c r="B165" s="26"/>
      <c r="C165" s="26"/>
      <c r="D165" s="26"/>
      <c r="E165" s="26"/>
      <c r="F165" s="26"/>
      <c r="G165" s="26"/>
      <c r="H165" s="26"/>
      <c r="I165" s="26"/>
      <c r="J165" s="26"/>
    </row>
    <row r="166" spans="2:10" x14ac:dyDescent="0.2">
      <c r="B166" s="26"/>
      <c r="C166" s="26"/>
      <c r="D166" s="26"/>
      <c r="E166" s="26"/>
      <c r="F166" s="26"/>
      <c r="G166" s="26"/>
      <c r="H166" s="26"/>
      <c r="I166" s="26"/>
      <c r="J166" s="26"/>
    </row>
    <row r="167" spans="2:10" x14ac:dyDescent="0.2">
      <c r="B167" s="26"/>
      <c r="C167" s="26"/>
      <c r="D167" s="26"/>
      <c r="E167" s="26"/>
      <c r="F167" s="26"/>
      <c r="G167" s="26"/>
      <c r="H167" s="26"/>
      <c r="I167" s="26"/>
      <c r="J167" s="26"/>
    </row>
    <row r="168" spans="2:10" x14ac:dyDescent="0.2">
      <c r="B168" s="26"/>
      <c r="C168" s="26"/>
      <c r="D168" s="26"/>
      <c r="E168" s="26"/>
      <c r="F168" s="26"/>
      <c r="G168" s="26"/>
      <c r="H168" s="26"/>
      <c r="I168" s="26"/>
      <c r="J168" s="26"/>
    </row>
    <row r="169" spans="2:10" x14ac:dyDescent="0.2">
      <c r="B169" s="26"/>
      <c r="C169" s="26"/>
      <c r="D169" s="26"/>
      <c r="E169" s="26"/>
      <c r="F169" s="26"/>
      <c r="G169" s="26"/>
      <c r="H169" s="26"/>
      <c r="I169" s="26"/>
      <c r="J169" s="26"/>
    </row>
    <row r="170" spans="2:10" x14ac:dyDescent="0.2">
      <c r="B170" s="26"/>
      <c r="C170" s="26"/>
      <c r="D170" s="26"/>
      <c r="E170" s="26"/>
      <c r="F170" s="26"/>
      <c r="G170" s="26"/>
      <c r="H170" s="26"/>
      <c r="I170" s="26"/>
      <c r="J170" s="26"/>
    </row>
    <row r="171" spans="2:10" x14ac:dyDescent="0.2">
      <c r="B171" s="26"/>
      <c r="C171" s="26"/>
      <c r="D171" s="26"/>
      <c r="E171" s="26"/>
      <c r="F171" s="26"/>
      <c r="G171" s="26"/>
      <c r="H171" s="26"/>
      <c r="I171" s="26"/>
      <c r="J171" s="26"/>
    </row>
    <row r="172" spans="2:10" x14ac:dyDescent="0.2">
      <c r="B172" s="26"/>
      <c r="C172" s="26"/>
      <c r="D172" s="26"/>
      <c r="E172" s="26"/>
      <c r="F172" s="26"/>
      <c r="G172" s="26"/>
      <c r="H172" s="26"/>
      <c r="I172" s="26"/>
      <c r="J172" s="26"/>
    </row>
    <row r="173" spans="2:10" x14ac:dyDescent="0.2">
      <c r="B173" s="26"/>
      <c r="C173" s="26"/>
      <c r="D173" s="26"/>
      <c r="E173" s="26"/>
      <c r="F173" s="26"/>
      <c r="G173" s="26"/>
      <c r="H173" s="26"/>
      <c r="I173" s="26"/>
      <c r="J173" s="26"/>
    </row>
    <row r="174" spans="2:10" x14ac:dyDescent="0.2">
      <c r="B174" s="26"/>
      <c r="C174" s="26"/>
      <c r="D174" s="26"/>
      <c r="E174" s="26"/>
      <c r="F174" s="26"/>
      <c r="G174" s="26"/>
      <c r="H174" s="26"/>
      <c r="I174" s="26"/>
      <c r="J174" s="26"/>
    </row>
    <row r="175" spans="2:10" x14ac:dyDescent="0.2">
      <c r="B175" s="26"/>
      <c r="C175" s="26"/>
      <c r="D175" s="26"/>
      <c r="E175" s="26"/>
      <c r="F175" s="26"/>
      <c r="G175" s="26"/>
      <c r="H175" s="26"/>
      <c r="I175" s="26"/>
      <c r="J175" s="26"/>
    </row>
    <row r="176" spans="2:10" x14ac:dyDescent="0.2">
      <c r="B176" s="26"/>
      <c r="C176" s="26"/>
      <c r="D176" s="26"/>
      <c r="E176" s="26"/>
      <c r="F176" s="26"/>
      <c r="G176" s="26"/>
      <c r="H176" s="26"/>
      <c r="I176" s="26"/>
      <c r="J176" s="26"/>
    </row>
    <row r="177" spans="2:10" x14ac:dyDescent="0.2">
      <c r="B177" s="26"/>
      <c r="C177" s="26"/>
      <c r="D177" s="26"/>
      <c r="E177" s="26"/>
      <c r="F177" s="26"/>
      <c r="G177" s="26"/>
      <c r="H177" s="26"/>
      <c r="I177" s="26"/>
      <c r="J177" s="26"/>
    </row>
    <row r="178" spans="2:10" x14ac:dyDescent="0.2">
      <c r="B178" s="26"/>
      <c r="C178" s="26"/>
      <c r="D178" s="26"/>
      <c r="E178" s="26"/>
      <c r="F178" s="26"/>
      <c r="G178" s="26"/>
      <c r="H178" s="26"/>
      <c r="I178" s="26"/>
      <c r="J178" s="26"/>
    </row>
    <row r="179" spans="2:10" x14ac:dyDescent="0.2">
      <c r="B179" s="26"/>
      <c r="C179" s="26"/>
      <c r="D179" s="26"/>
      <c r="E179" s="26"/>
      <c r="F179" s="26"/>
      <c r="G179" s="26"/>
      <c r="H179" s="26"/>
      <c r="I179" s="26"/>
      <c r="J179" s="26"/>
    </row>
    <row r="180" spans="2:10" x14ac:dyDescent="0.2">
      <c r="B180" s="26"/>
      <c r="C180" s="26"/>
      <c r="D180" s="26"/>
      <c r="E180" s="26"/>
      <c r="F180" s="26"/>
      <c r="G180" s="26"/>
      <c r="H180" s="26"/>
      <c r="I180" s="26"/>
      <c r="J180" s="26"/>
    </row>
    <row r="181" spans="2:10" x14ac:dyDescent="0.2">
      <c r="B181" s="26"/>
      <c r="C181" s="26"/>
      <c r="D181" s="26"/>
      <c r="E181" s="26"/>
      <c r="F181" s="26"/>
      <c r="G181" s="26"/>
      <c r="H181" s="26"/>
      <c r="I181" s="26"/>
      <c r="J181" s="26"/>
    </row>
    <row r="182" spans="2:10" x14ac:dyDescent="0.2">
      <c r="B182" s="26"/>
      <c r="C182" s="26"/>
      <c r="D182" s="26"/>
      <c r="E182" s="26"/>
      <c r="F182" s="26"/>
      <c r="G182" s="26"/>
      <c r="H182" s="26"/>
      <c r="I182" s="26"/>
      <c r="J182" s="26"/>
    </row>
    <row r="183" spans="2:10" x14ac:dyDescent="0.2">
      <c r="B183" s="26"/>
      <c r="C183" s="26"/>
      <c r="D183" s="26"/>
      <c r="E183" s="26"/>
      <c r="F183" s="26"/>
      <c r="G183" s="26"/>
      <c r="H183" s="26"/>
      <c r="I183" s="26"/>
      <c r="J183" s="26"/>
    </row>
    <row r="184" spans="2:10" x14ac:dyDescent="0.2">
      <c r="B184" s="26"/>
      <c r="C184" s="26"/>
      <c r="D184" s="26"/>
      <c r="E184" s="26"/>
      <c r="F184" s="26"/>
      <c r="G184" s="26"/>
      <c r="H184" s="26"/>
      <c r="I184" s="26"/>
      <c r="J184" s="26"/>
    </row>
    <row r="185" spans="2:10" x14ac:dyDescent="0.2">
      <c r="B185" s="26"/>
      <c r="C185" s="26"/>
      <c r="D185" s="26"/>
      <c r="E185" s="26"/>
      <c r="F185" s="26"/>
      <c r="G185" s="26"/>
      <c r="H185" s="26"/>
      <c r="I185" s="26"/>
      <c r="J185" s="26"/>
    </row>
    <row r="186" spans="2:10" x14ac:dyDescent="0.2">
      <c r="B186" s="26"/>
      <c r="C186" s="26"/>
      <c r="D186" s="26"/>
      <c r="E186" s="26"/>
      <c r="F186" s="26"/>
      <c r="G186" s="26"/>
      <c r="H186" s="26"/>
      <c r="I186" s="26"/>
      <c r="J186" s="26"/>
    </row>
  </sheetData>
  <pageMargins left="0.7" right="0.7" top="0.75" bottom="0.75" header="0.3" footer="0.3"/>
  <pageSetup paperSize="9" scale="5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W186"/>
  <sheetViews>
    <sheetView topLeftCell="A2" zoomScale="85" zoomScaleNormal="85" workbookViewId="0">
      <selection activeCell="X28" sqref="X28"/>
    </sheetView>
  </sheetViews>
  <sheetFormatPr defaultRowHeight="12.75" x14ac:dyDescent="0.2"/>
  <cols>
    <col min="1" max="1" width="1.7109375" style="26" customWidth="1"/>
    <col min="2" max="2" width="41.7109375" style="29" customWidth="1"/>
    <col min="3" max="3" width="10.7109375" style="29" customWidth="1"/>
    <col min="4" max="4" width="10.5703125" style="29" customWidth="1"/>
    <col min="5" max="5" width="2.7109375" style="29" customWidth="1"/>
    <col min="6" max="6" width="5.5703125" style="29" customWidth="1"/>
    <col min="7" max="7" width="39.28515625" style="29" customWidth="1"/>
    <col min="8" max="8" width="12.7109375" style="29" customWidth="1"/>
    <col min="9" max="9" width="8.5703125" style="29" customWidth="1"/>
    <col min="10" max="10" width="2.140625" style="29" customWidth="1"/>
    <col min="11" max="13" width="9.140625" style="26"/>
    <col min="14" max="14" width="18" style="26" customWidth="1"/>
    <col min="15" max="49" width="9.140625" style="26"/>
    <col min="50" max="16384" width="9.140625" style="29"/>
  </cols>
  <sheetData>
    <row r="1" spans="2:10" s="26" customFormat="1" x14ac:dyDescent="0.2"/>
    <row r="2" spans="2:10" x14ac:dyDescent="0.2">
      <c r="B2" s="26"/>
      <c r="C2" s="26"/>
      <c r="D2" s="26"/>
      <c r="E2" s="26"/>
      <c r="F2" s="26"/>
      <c r="G2" s="26"/>
      <c r="H2" s="26"/>
      <c r="I2" s="26"/>
      <c r="J2" s="26"/>
    </row>
    <row r="3" spans="2:10" ht="27.75" x14ac:dyDescent="0.4">
      <c r="B3" s="26"/>
      <c r="C3" s="26"/>
      <c r="D3" s="26"/>
      <c r="E3" s="26"/>
      <c r="F3" s="26"/>
      <c r="G3" s="54" t="s">
        <v>85</v>
      </c>
      <c r="H3" s="26"/>
      <c r="I3" s="26"/>
      <c r="J3" s="26"/>
    </row>
    <row r="4" spans="2:10" x14ac:dyDescent="0.2">
      <c r="B4" s="26"/>
      <c r="C4" s="26"/>
      <c r="D4" s="26"/>
      <c r="E4" s="26"/>
      <c r="F4" s="26"/>
      <c r="G4" s="26"/>
      <c r="H4" s="26"/>
      <c r="I4" s="26"/>
      <c r="J4" s="26"/>
    </row>
    <row r="5" spans="2:10" x14ac:dyDescent="0.2">
      <c r="B5" s="26"/>
      <c r="C5" s="26"/>
      <c r="D5" s="26"/>
      <c r="E5" s="26"/>
      <c r="F5" s="26"/>
      <c r="G5" s="26"/>
      <c r="H5" s="26"/>
      <c r="I5" s="26"/>
      <c r="J5" s="26"/>
    </row>
    <row r="6" spans="2:10" x14ac:dyDescent="0.2">
      <c r="B6" s="26"/>
      <c r="C6" s="26"/>
      <c r="D6" s="26"/>
      <c r="E6" s="26"/>
      <c r="F6" s="26"/>
      <c r="G6" s="26"/>
      <c r="H6" s="26"/>
      <c r="I6" s="26"/>
      <c r="J6" s="26"/>
    </row>
    <row r="7" spans="2:10" x14ac:dyDescent="0.2">
      <c r="B7" s="26"/>
      <c r="C7" s="26"/>
      <c r="D7" s="26"/>
      <c r="E7" s="26"/>
      <c r="F7" s="26"/>
      <c r="G7" s="26"/>
      <c r="H7" s="26"/>
      <c r="I7" s="26"/>
      <c r="J7" s="26"/>
    </row>
    <row r="8" spans="2:10" x14ac:dyDescent="0.2">
      <c r="B8" s="9" t="s">
        <v>50</v>
      </c>
      <c r="C8" s="75">
        <f>1800/(15*60)</f>
        <v>2</v>
      </c>
      <c r="D8" s="42" t="s">
        <v>44</v>
      </c>
      <c r="E8" s="26"/>
      <c r="F8" s="63" t="s">
        <v>59</v>
      </c>
      <c r="G8" s="26"/>
      <c r="H8" s="26"/>
      <c r="I8" s="26"/>
      <c r="J8" s="26"/>
    </row>
    <row r="9" spans="2:10" x14ac:dyDescent="0.2">
      <c r="B9" s="10" t="s">
        <v>41</v>
      </c>
      <c r="C9" s="83">
        <f>1000/(45+45/2)</f>
        <v>14.814814814814815</v>
      </c>
      <c r="D9" s="11" t="s">
        <v>51</v>
      </c>
      <c r="E9" s="26"/>
      <c r="F9" s="64" t="s">
        <v>60</v>
      </c>
      <c r="G9" s="26"/>
      <c r="H9" s="26"/>
      <c r="I9" s="26"/>
      <c r="J9" s="26"/>
    </row>
    <row r="10" spans="2:10" x14ac:dyDescent="0.2">
      <c r="B10" s="10" t="s">
        <v>49</v>
      </c>
      <c r="C10" s="77">
        <f>C28</f>
        <v>214.73214285714283</v>
      </c>
      <c r="D10" s="11" t="s">
        <v>32</v>
      </c>
      <c r="E10" s="26"/>
      <c r="F10" s="65" t="s">
        <v>61</v>
      </c>
      <c r="G10" s="26"/>
      <c r="H10" s="26"/>
      <c r="I10" s="26"/>
      <c r="J10" s="26"/>
    </row>
    <row r="11" spans="2:10" x14ac:dyDescent="0.2">
      <c r="B11" s="10" t="s">
        <v>40</v>
      </c>
      <c r="C11" s="78">
        <v>7.0000000000000001E-3</v>
      </c>
      <c r="D11" s="11" t="s">
        <v>4</v>
      </c>
      <c r="E11" s="26"/>
      <c r="F11" s="66" t="s">
        <v>73</v>
      </c>
      <c r="G11" s="26"/>
      <c r="H11" s="26"/>
      <c r="I11" s="26"/>
      <c r="J11" s="26"/>
    </row>
    <row r="12" spans="2:10" x14ac:dyDescent="0.2">
      <c r="B12" s="10" t="s">
        <v>55</v>
      </c>
      <c r="C12" s="76">
        <v>2.1999999999999999E-2</v>
      </c>
      <c r="D12" s="11" t="s">
        <v>4</v>
      </c>
      <c r="E12" s="26"/>
      <c r="F12" s="67" t="s">
        <v>76</v>
      </c>
      <c r="G12" s="26"/>
      <c r="H12" s="26"/>
      <c r="I12" s="26"/>
      <c r="J12" s="26"/>
    </row>
    <row r="13" spans="2:10" x14ac:dyDescent="0.2">
      <c r="B13" s="12" t="s">
        <v>54</v>
      </c>
      <c r="C13" s="76"/>
      <c r="D13" s="13" t="s">
        <v>4</v>
      </c>
      <c r="E13" s="26"/>
      <c r="F13" s="68" t="s">
        <v>77</v>
      </c>
      <c r="G13" s="26"/>
      <c r="H13" s="26"/>
      <c r="I13" s="26"/>
      <c r="J13" s="26"/>
    </row>
    <row r="14" spans="2:10" ht="13.5" thickBot="1" x14ac:dyDescent="0.25">
      <c r="B14" s="30" t="s">
        <v>37</v>
      </c>
      <c r="C14" s="31">
        <f>C10/(C9*C8*60)+C11+C12+C13</f>
        <v>0.14978683035714283</v>
      </c>
      <c r="D14" s="30" t="s">
        <v>4</v>
      </c>
      <c r="E14" s="26"/>
      <c r="F14" s="26"/>
      <c r="G14" s="26"/>
      <c r="H14" s="26"/>
      <c r="I14" s="26"/>
      <c r="J14" s="26"/>
    </row>
    <row r="15" spans="2:10" ht="13.5" thickTop="1" x14ac:dyDescent="0.2">
      <c r="B15" s="26"/>
      <c r="C15" s="26"/>
      <c r="D15" s="26"/>
      <c r="E15" s="26"/>
      <c r="F15" s="26"/>
      <c r="G15" s="26"/>
      <c r="H15" s="26"/>
      <c r="I15" s="26"/>
      <c r="J15" s="26"/>
    </row>
    <row r="16" spans="2:10" x14ac:dyDescent="0.2">
      <c r="B16" s="26"/>
      <c r="C16" s="26"/>
      <c r="D16" s="26"/>
      <c r="E16" s="26"/>
      <c r="F16" s="26"/>
      <c r="G16" s="26"/>
      <c r="H16" s="26"/>
      <c r="I16" s="26"/>
      <c r="J16" s="26"/>
    </row>
    <row r="17" spans="1:49" x14ac:dyDescent="0.2">
      <c r="B17" s="26"/>
      <c r="C17" s="26"/>
      <c r="D17" s="26"/>
      <c r="E17" s="26"/>
      <c r="F17" s="26"/>
      <c r="G17" s="26"/>
      <c r="H17" s="26"/>
      <c r="I17" s="26"/>
      <c r="J17" s="26"/>
    </row>
    <row r="18" spans="1:49" x14ac:dyDescent="0.2">
      <c r="B18" s="69" t="s">
        <v>82</v>
      </c>
      <c r="C18" s="60"/>
      <c r="D18" s="61"/>
      <c r="E18" s="26"/>
      <c r="F18" s="26"/>
      <c r="G18" s="26"/>
      <c r="H18" s="26"/>
      <c r="I18" s="26"/>
      <c r="J18" s="26"/>
    </row>
    <row r="19" spans="1:49" x14ac:dyDescent="0.2">
      <c r="B19" s="26"/>
      <c r="C19" s="26"/>
      <c r="D19" s="26"/>
      <c r="E19" s="26"/>
      <c r="F19" s="26"/>
      <c r="G19" s="26"/>
      <c r="H19" s="26"/>
      <c r="I19" s="26"/>
      <c r="J19" s="26"/>
    </row>
    <row r="20" spans="1:49" x14ac:dyDescent="0.2">
      <c r="B20" s="70" t="s">
        <v>83</v>
      </c>
      <c r="C20" s="62"/>
      <c r="D20" s="47"/>
      <c r="E20" s="26"/>
      <c r="F20" s="26"/>
      <c r="G20" s="26"/>
      <c r="H20" s="26"/>
      <c r="I20" s="26"/>
      <c r="J20" s="26"/>
    </row>
    <row r="21" spans="1:49" x14ac:dyDescent="0.2">
      <c r="B21" s="26"/>
      <c r="C21" s="26"/>
      <c r="D21" s="26"/>
      <c r="E21" s="26"/>
      <c r="F21" s="26"/>
      <c r="G21" s="26"/>
      <c r="H21" s="26"/>
      <c r="I21" s="26"/>
      <c r="J21" s="26"/>
    </row>
    <row r="22" spans="1:49" x14ac:dyDescent="0.2">
      <c r="B22" s="71" t="s">
        <v>78</v>
      </c>
      <c r="C22" s="43"/>
      <c r="D22" s="44"/>
      <c r="E22" s="26"/>
      <c r="F22" s="26"/>
      <c r="G22" s="26"/>
      <c r="H22" s="26"/>
      <c r="I22" s="26"/>
      <c r="J22" s="26"/>
    </row>
    <row r="23" spans="1:49" x14ac:dyDescent="0.2">
      <c r="B23" s="104" t="s">
        <v>52</v>
      </c>
      <c r="C23" s="102">
        <f>'Detailed Coating line calc'!D46</f>
        <v>77.5</v>
      </c>
      <c r="D23" s="105" t="s">
        <v>32</v>
      </c>
      <c r="E23" s="26"/>
      <c r="F23" s="26"/>
      <c r="G23" s="26"/>
      <c r="H23" s="26"/>
      <c r="I23" s="26"/>
      <c r="J23" s="26"/>
    </row>
    <row r="24" spans="1:49" x14ac:dyDescent="0.2">
      <c r="B24" s="106" t="s">
        <v>5</v>
      </c>
      <c r="C24" s="102">
        <f>'Detailed Coating line calc'!D47</f>
        <v>28.761904761904763</v>
      </c>
      <c r="D24" s="107" t="s">
        <v>32</v>
      </c>
      <c r="E24" s="26"/>
      <c r="F24" s="26"/>
      <c r="G24" s="26"/>
      <c r="H24" s="26"/>
      <c r="I24" s="26"/>
      <c r="J24" s="26"/>
    </row>
    <row r="25" spans="1:49" x14ac:dyDescent="0.2">
      <c r="B25" s="106" t="s">
        <v>2</v>
      </c>
      <c r="C25" s="102">
        <f>'Detailed Coating line calc'!D48</f>
        <v>56</v>
      </c>
      <c r="D25" s="107" t="s">
        <v>32</v>
      </c>
      <c r="E25" s="26"/>
      <c r="F25" s="26"/>
      <c r="G25" s="26"/>
      <c r="H25" s="26"/>
      <c r="I25" s="26"/>
      <c r="J25" s="26"/>
    </row>
    <row r="26" spans="1:49" x14ac:dyDescent="0.2">
      <c r="B26" s="113" t="s">
        <v>6</v>
      </c>
      <c r="C26" s="102">
        <f>'Detailed Coating line calc'!D49</f>
        <v>9.5238095238095184</v>
      </c>
      <c r="D26" s="113" t="s">
        <v>32</v>
      </c>
      <c r="E26" s="26"/>
      <c r="F26" s="26"/>
      <c r="G26" s="26"/>
      <c r="H26" s="26"/>
      <c r="I26" s="26"/>
      <c r="J26" s="26"/>
    </row>
    <row r="27" spans="1:49" s="101" customFormat="1" x14ac:dyDescent="0.2">
      <c r="A27" s="100"/>
      <c r="B27" s="119" t="s">
        <v>89</v>
      </c>
      <c r="C27" s="120">
        <v>0.8</v>
      </c>
      <c r="D27" s="108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</row>
    <row r="28" spans="1:49" x14ac:dyDescent="0.2">
      <c r="B28" s="109" t="s">
        <v>56</v>
      </c>
      <c r="C28" s="110">
        <f>SUM(C23:C26)/C27</f>
        <v>214.73214285714283</v>
      </c>
      <c r="D28" s="111" t="s">
        <v>32</v>
      </c>
      <c r="E28" s="26"/>
      <c r="F28" s="26"/>
      <c r="G28" s="26"/>
      <c r="H28" s="26"/>
      <c r="I28" s="26"/>
      <c r="J28" s="26"/>
    </row>
    <row r="29" spans="1:49" x14ac:dyDescent="0.2">
      <c r="B29" s="57"/>
      <c r="C29" s="57"/>
      <c r="D29" s="57"/>
      <c r="E29" s="26"/>
      <c r="F29" s="26"/>
      <c r="G29" s="26"/>
      <c r="H29" s="26"/>
      <c r="I29" s="26"/>
      <c r="J29" s="26"/>
    </row>
    <row r="30" spans="1:49" x14ac:dyDescent="0.2">
      <c r="B30" s="72" t="s">
        <v>79</v>
      </c>
      <c r="C30" s="52"/>
      <c r="D30" s="53"/>
      <c r="E30" s="26"/>
      <c r="F30" s="26"/>
      <c r="G30" s="26"/>
      <c r="H30" s="26"/>
      <c r="I30" s="26"/>
      <c r="J30" s="26"/>
    </row>
    <row r="31" spans="1:49" x14ac:dyDescent="0.2">
      <c r="B31" s="114" t="s">
        <v>97</v>
      </c>
      <c r="C31" s="84">
        <v>0.02</v>
      </c>
      <c r="D31" s="117" t="s">
        <v>4</v>
      </c>
      <c r="E31" s="26"/>
      <c r="F31" s="26"/>
      <c r="G31" s="26"/>
      <c r="H31" s="26"/>
      <c r="I31" s="26"/>
      <c r="J31" s="26"/>
    </row>
    <row r="32" spans="1:49" s="101" customFormat="1" x14ac:dyDescent="0.2">
      <c r="A32" s="100"/>
      <c r="B32" s="116" t="s">
        <v>96</v>
      </c>
      <c r="C32" s="122">
        <v>1</v>
      </c>
      <c r="D32" s="118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</row>
    <row r="33" spans="1:49" x14ac:dyDescent="0.2">
      <c r="B33" s="116" t="s">
        <v>95</v>
      </c>
      <c r="C33" s="115">
        <v>3</v>
      </c>
      <c r="D33" s="118"/>
      <c r="E33" s="26"/>
      <c r="F33" s="26"/>
      <c r="G33" s="26"/>
      <c r="H33" s="26"/>
      <c r="I33" s="26"/>
      <c r="J33" s="26"/>
    </row>
    <row r="34" spans="1:49" x14ac:dyDescent="0.2">
      <c r="B34" s="106" t="s">
        <v>91</v>
      </c>
      <c r="C34" s="103">
        <v>0</v>
      </c>
      <c r="D34" s="113" t="s">
        <v>4</v>
      </c>
      <c r="E34" s="26"/>
      <c r="F34" s="26"/>
      <c r="G34" s="26"/>
      <c r="H34" s="26"/>
      <c r="I34" s="26"/>
      <c r="J34" s="26"/>
    </row>
    <row r="35" spans="1:49" s="101" customFormat="1" x14ac:dyDescent="0.2">
      <c r="A35" s="100"/>
      <c r="B35" s="106" t="s">
        <v>92</v>
      </c>
      <c r="C35" s="103">
        <v>0</v>
      </c>
      <c r="D35" s="113" t="s">
        <v>4</v>
      </c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0"/>
      <c r="AL35" s="100"/>
      <c r="AM35" s="100"/>
      <c r="AN35" s="100"/>
      <c r="AO35" s="100"/>
      <c r="AP35" s="100"/>
      <c r="AQ35" s="100"/>
      <c r="AR35" s="100"/>
      <c r="AS35" s="100"/>
      <c r="AT35" s="100"/>
      <c r="AU35" s="100"/>
      <c r="AV35" s="100"/>
      <c r="AW35" s="100"/>
    </row>
    <row r="36" spans="1:49" s="101" customFormat="1" x14ac:dyDescent="0.2">
      <c r="A36" s="100"/>
      <c r="B36" s="106" t="s">
        <v>93</v>
      </c>
      <c r="C36" s="103">
        <v>1</v>
      </c>
      <c r="D36" s="107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0"/>
      <c r="AL36" s="100"/>
      <c r="AM36" s="100"/>
      <c r="AN36" s="100"/>
      <c r="AO36" s="100"/>
      <c r="AP36" s="100"/>
      <c r="AQ36" s="100"/>
      <c r="AR36" s="100"/>
      <c r="AS36" s="100"/>
      <c r="AT36" s="100"/>
      <c r="AU36" s="100"/>
      <c r="AV36" s="100"/>
      <c r="AW36" s="100"/>
    </row>
    <row r="37" spans="1:49" s="101" customFormat="1" x14ac:dyDescent="0.2">
      <c r="A37" s="100"/>
      <c r="B37" s="108" t="s">
        <v>94</v>
      </c>
      <c r="C37" s="103">
        <v>1</v>
      </c>
      <c r="D37" s="108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  <c r="AL37" s="100"/>
      <c r="AM37" s="100"/>
      <c r="AN37" s="100"/>
      <c r="AO37" s="100"/>
      <c r="AP37" s="100"/>
      <c r="AQ37" s="100"/>
      <c r="AR37" s="100"/>
      <c r="AS37" s="100"/>
      <c r="AT37" s="100"/>
      <c r="AU37" s="100"/>
      <c r="AV37" s="100"/>
      <c r="AW37" s="100"/>
    </row>
    <row r="38" spans="1:49" x14ac:dyDescent="0.2">
      <c r="B38" s="109" t="s">
        <v>42</v>
      </c>
      <c r="C38" s="112">
        <f>C31/(C32*C33)+(C34+C35)/(C36*C37)</f>
        <v>6.6666666666666671E-3</v>
      </c>
      <c r="D38" s="111" t="s">
        <v>4</v>
      </c>
      <c r="E38" s="26"/>
      <c r="F38" s="26"/>
      <c r="G38" s="26"/>
      <c r="H38" s="26"/>
      <c r="I38" s="26"/>
      <c r="J38" s="26"/>
    </row>
    <row r="39" spans="1:49" x14ac:dyDescent="0.2">
      <c r="B39" s="57"/>
      <c r="C39" s="57"/>
      <c r="D39" s="57"/>
      <c r="E39" s="26"/>
      <c r="F39" s="26"/>
      <c r="G39" s="26"/>
      <c r="H39" s="26"/>
      <c r="I39" s="26"/>
      <c r="J39" s="26"/>
    </row>
    <row r="40" spans="1:49" x14ac:dyDescent="0.2">
      <c r="B40" s="73" t="s">
        <v>80</v>
      </c>
      <c r="C40" s="49"/>
      <c r="D40" s="50"/>
      <c r="E40" s="26"/>
      <c r="F40" s="26"/>
      <c r="G40" s="26"/>
      <c r="H40" s="26"/>
      <c r="I40" s="26"/>
      <c r="J40" s="26"/>
    </row>
    <row r="41" spans="1:49" x14ac:dyDescent="0.2">
      <c r="B41" s="37" t="s">
        <v>65</v>
      </c>
      <c r="C41" s="35">
        <f>2*(100*200)/1000000</f>
        <v>0.04</v>
      </c>
      <c r="D41" s="38" t="s">
        <v>67</v>
      </c>
      <c r="E41" s="26"/>
      <c r="F41" s="26"/>
      <c r="G41" s="26"/>
      <c r="H41" s="26"/>
      <c r="I41" s="26"/>
      <c r="J41" s="26"/>
    </row>
    <row r="42" spans="1:49" x14ac:dyDescent="0.2">
      <c r="B42" s="39" t="s">
        <v>71</v>
      </c>
      <c r="C42" s="103">
        <v>80</v>
      </c>
      <c r="D42" s="40" t="s">
        <v>69</v>
      </c>
      <c r="E42" s="26"/>
      <c r="F42" s="28"/>
      <c r="G42" s="26"/>
      <c r="H42" s="26"/>
      <c r="I42" s="26"/>
      <c r="J42" s="26"/>
    </row>
    <row r="43" spans="1:49" x14ac:dyDescent="0.2">
      <c r="B43" s="39" t="s">
        <v>72</v>
      </c>
      <c r="C43" s="36">
        <v>0.9</v>
      </c>
      <c r="D43" s="40"/>
      <c r="E43" s="26"/>
      <c r="F43" s="26"/>
      <c r="G43" s="26"/>
      <c r="H43" s="26"/>
      <c r="I43" s="26"/>
      <c r="J43" s="26"/>
    </row>
    <row r="44" spans="1:49" x14ac:dyDescent="0.2">
      <c r="B44" s="39" t="s">
        <v>68</v>
      </c>
      <c r="C44" s="35">
        <v>1.55</v>
      </c>
      <c r="D44" s="40"/>
      <c r="E44" s="26"/>
      <c r="F44" s="26"/>
      <c r="G44" s="26"/>
      <c r="H44" s="26"/>
      <c r="I44" s="26"/>
      <c r="J44" s="26"/>
    </row>
    <row r="45" spans="1:49" x14ac:dyDescent="0.2">
      <c r="B45" s="34" t="s">
        <v>66</v>
      </c>
      <c r="C45" s="35">
        <v>4</v>
      </c>
      <c r="D45" s="41" t="s">
        <v>35</v>
      </c>
      <c r="E45" s="26"/>
      <c r="F45" s="26"/>
      <c r="G45" s="26"/>
      <c r="H45" s="26"/>
      <c r="I45" s="26"/>
      <c r="J45" s="26"/>
    </row>
    <row r="46" spans="1:49" x14ac:dyDescent="0.2">
      <c r="B46" s="45" t="s">
        <v>34</v>
      </c>
      <c r="C46" s="51">
        <f>C45*C41*C44*C42/(1000*C43)</f>
        <v>2.204444444444445E-2</v>
      </c>
      <c r="D46" s="46" t="s">
        <v>4</v>
      </c>
      <c r="E46" s="26"/>
      <c r="F46" s="28"/>
      <c r="G46" s="26"/>
      <c r="H46" s="26"/>
      <c r="I46" s="26"/>
      <c r="J46" s="26"/>
    </row>
    <row r="47" spans="1:49" x14ac:dyDescent="0.2">
      <c r="B47" s="57"/>
      <c r="C47" s="57"/>
      <c r="D47" s="57"/>
      <c r="E47" s="26"/>
      <c r="F47" s="26"/>
      <c r="G47" s="26"/>
      <c r="H47" s="26"/>
      <c r="I47" s="26"/>
      <c r="J47" s="26"/>
    </row>
    <row r="48" spans="1:49" x14ac:dyDescent="0.2">
      <c r="B48" s="74" t="s">
        <v>81</v>
      </c>
      <c r="C48" s="58"/>
      <c r="D48" s="59"/>
      <c r="E48" s="26"/>
      <c r="F48" s="28"/>
      <c r="G48" s="26"/>
      <c r="H48" s="26"/>
      <c r="I48" s="26"/>
      <c r="J48" s="26"/>
    </row>
    <row r="49" spans="2:10" x14ac:dyDescent="0.2">
      <c r="B49" s="37" t="s">
        <v>62</v>
      </c>
      <c r="C49" s="35">
        <f>19*6+36</f>
        <v>150</v>
      </c>
      <c r="D49" s="38"/>
      <c r="E49" s="26"/>
      <c r="F49" s="26"/>
      <c r="G49" s="26"/>
      <c r="H49" s="26"/>
      <c r="I49" s="26"/>
      <c r="J49" s="26"/>
    </row>
    <row r="50" spans="2:10" x14ac:dyDescent="0.2">
      <c r="B50" s="39" t="s">
        <v>64</v>
      </c>
      <c r="C50" s="35">
        <v>0</v>
      </c>
      <c r="D50" s="40" t="s">
        <v>70</v>
      </c>
      <c r="E50" s="26"/>
      <c r="F50" s="26"/>
      <c r="G50" s="26"/>
      <c r="H50" s="26"/>
      <c r="I50" s="26"/>
      <c r="J50" s="26"/>
    </row>
    <row r="51" spans="2:10" x14ac:dyDescent="0.2">
      <c r="B51" s="34" t="s">
        <v>63</v>
      </c>
      <c r="C51" s="35">
        <v>10000</v>
      </c>
      <c r="D51" s="41"/>
      <c r="E51" s="26"/>
      <c r="F51" s="26"/>
      <c r="G51" s="26"/>
      <c r="H51" s="26"/>
      <c r="I51" s="26"/>
      <c r="J51" s="26"/>
    </row>
    <row r="52" spans="2:10" x14ac:dyDescent="0.2">
      <c r="B52" s="45"/>
      <c r="C52" s="48">
        <f>C49*C50/(C51)</f>
        <v>0</v>
      </c>
      <c r="D52" s="46" t="s">
        <v>4</v>
      </c>
      <c r="E52" s="26"/>
      <c r="F52" s="26"/>
      <c r="G52" s="26"/>
      <c r="H52" s="26"/>
      <c r="I52" s="26"/>
      <c r="J52" s="26"/>
    </row>
    <row r="53" spans="2:10" x14ac:dyDescent="0.2">
      <c r="B53" s="26"/>
      <c r="C53" s="26"/>
      <c r="D53" s="26"/>
      <c r="E53" s="26"/>
      <c r="F53" s="26"/>
      <c r="G53" s="26"/>
      <c r="H53" s="26"/>
      <c r="I53" s="26"/>
      <c r="J53" s="26"/>
    </row>
    <row r="54" spans="2:10" x14ac:dyDescent="0.2">
      <c r="B54" s="26"/>
      <c r="C54" s="26"/>
      <c r="D54" s="26"/>
      <c r="E54" s="26"/>
      <c r="F54" s="26"/>
      <c r="G54" s="26"/>
      <c r="H54" s="26"/>
      <c r="I54" s="26"/>
      <c r="J54" s="26"/>
    </row>
    <row r="55" spans="2:10" x14ac:dyDescent="0.2">
      <c r="B55" s="26"/>
      <c r="C55" s="26"/>
      <c r="D55" s="26"/>
      <c r="E55" s="26"/>
      <c r="F55" s="26"/>
      <c r="G55" s="26"/>
      <c r="H55" s="26"/>
      <c r="I55" s="26"/>
      <c r="J55" s="26"/>
    </row>
    <row r="56" spans="2:10" x14ac:dyDescent="0.2">
      <c r="B56" s="26"/>
      <c r="C56" s="26"/>
      <c r="D56" s="26"/>
      <c r="E56" s="26"/>
      <c r="F56" s="26"/>
      <c r="G56" s="26"/>
      <c r="H56" s="26"/>
      <c r="I56" s="26"/>
      <c r="J56" s="26"/>
    </row>
    <row r="57" spans="2:10" x14ac:dyDescent="0.2">
      <c r="B57" s="26"/>
      <c r="C57" s="26"/>
      <c r="D57" s="26"/>
      <c r="E57" s="26"/>
      <c r="F57" s="26"/>
      <c r="G57" s="26"/>
      <c r="H57" s="26"/>
      <c r="I57" s="26"/>
      <c r="J57" s="26"/>
    </row>
    <row r="58" spans="2:10" x14ac:dyDescent="0.2">
      <c r="B58" s="26"/>
      <c r="C58" s="26"/>
      <c r="D58" s="26"/>
      <c r="E58" s="26"/>
      <c r="F58" s="26"/>
      <c r="G58" s="26"/>
      <c r="H58" s="26"/>
      <c r="I58" s="26"/>
      <c r="J58" s="26"/>
    </row>
    <row r="59" spans="2:10" x14ac:dyDescent="0.2">
      <c r="B59" s="26"/>
      <c r="C59" s="26"/>
      <c r="D59" s="26"/>
      <c r="E59" s="26"/>
      <c r="F59" s="26"/>
      <c r="G59" s="26"/>
      <c r="H59" s="26"/>
      <c r="I59" s="26"/>
      <c r="J59" s="26"/>
    </row>
    <row r="60" spans="2:10" x14ac:dyDescent="0.2">
      <c r="B60" s="26"/>
      <c r="C60" s="26"/>
      <c r="D60" s="26"/>
      <c r="E60" s="26"/>
      <c r="F60" s="26"/>
      <c r="G60" s="26"/>
      <c r="H60" s="26"/>
      <c r="I60" s="26"/>
      <c r="J60" s="26"/>
    </row>
    <row r="61" spans="2:10" x14ac:dyDescent="0.2">
      <c r="B61" s="26"/>
      <c r="C61" s="26"/>
      <c r="D61" s="26"/>
      <c r="E61" s="26"/>
      <c r="F61" s="26"/>
      <c r="G61" s="26"/>
      <c r="H61" s="26"/>
      <c r="I61" s="26"/>
      <c r="J61" s="26"/>
    </row>
    <row r="62" spans="2:10" x14ac:dyDescent="0.2">
      <c r="B62" s="26"/>
      <c r="C62" s="26"/>
      <c r="D62" s="26"/>
      <c r="E62" s="26"/>
      <c r="F62" s="26"/>
      <c r="G62" s="26"/>
      <c r="H62" s="26"/>
      <c r="I62" s="26"/>
      <c r="J62" s="26"/>
    </row>
    <row r="63" spans="2:10" x14ac:dyDescent="0.2">
      <c r="B63" s="26"/>
      <c r="C63" s="26"/>
      <c r="D63" s="26"/>
      <c r="E63" s="26"/>
      <c r="F63" s="26"/>
      <c r="G63" s="26"/>
      <c r="H63" s="26"/>
      <c r="I63" s="26"/>
      <c r="J63" s="26"/>
    </row>
    <row r="64" spans="2:10" x14ac:dyDescent="0.2">
      <c r="B64" s="26"/>
      <c r="C64" s="26"/>
      <c r="D64" s="26"/>
      <c r="E64" s="26"/>
      <c r="F64" s="26"/>
      <c r="G64" s="26"/>
      <c r="H64" s="26"/>
      <c r="I64" s="26"/>
      <c r="J64" s="26"/>
    </row>
    <row r="65" spans="2:10" x14ac:dyDescent="0.2">
      <c r="B65" s="26"/>
      <c r="C65" s="26"/>
      <c r="D65" s="26"/>
      <c r="E65" s="26"/>
      <c r="F65" s="26"/>
      <c r="G65" s="26"/>
      <c r="H65" s="26"/>
      <c r="I65" s="26"/>
      <c r="J65" s="26"/>
    </row>
    <row r="66" spans="2:10" x14ac:dyDescent="0.2">
      <c r="B66" s="26"/>
      <c r="C66" s="26"/>
      <c r="D66" s="26"/>
      <c r="E66" s="26"/>
      <c r="F66" s="26"/>
      <c r="G66" s="26"/>
      <c r="H66" s="26"/>
      <c r="I66" s="26"/>
      <c r="J66" s="26"/>
    </row>
    <row r="67" spans="2:10" x14ac:dyDescent="0.2">
      <c r="B67" s="26"/>
      <c r="C67" s="26"/>
      <c r="D67" s="26"/>
      <c r="E67" s="26"/>
      <c r="F67" s="26"/>
      <c r="G67" s="26"/>
      <c r="H67" s="26"/>
      <c r="I67" s="26"/>
      <c r="J67" s="26"/>
    </row>
    <row r="68" spans="2:10" x14ac:dyDescent="0.2">
      <c r="B68" s="79" t="s">
        <v>84</v>
      </c>
      <c r="C68" s="26"/>
      <c r="D68" s="26"/>
      <c r="E68" s="26"/>
      <c r="F68" s="26"/>
      <c r="G68" s="26"/>
      <c r="H68" s="26"/>
      <c r="I68" s="26"/>
      <c r="J68" s="26"/>
    </row>
    <row r="69" spans="2:10" x14ac:dyDescent="0.2">
      <c r="B69" s="26"/>
      <c r="C69" s="26"/>
      <c r="D69" s="26"/>
      <c r="E69" s="26"/>
      <c r="F69" s="26"/>
      <c r="G69" s="26"/>
      <c r="H69" s="26"/>
      <c r="I69" s="26"/>
      <c r="J69" s="26"/>
    </row>
    <row r="70" spans="2:10" x14ac:dyDescent="0.2">
      <c r="B70" s="26" t="s">
        <v>5</v>
      </c>
      <c r="C70" s="27">
        <f>C24/($C$9*$C$8*60*C27)</f>
        <v>2.0223214285714285E-2</v>
      </c>
      <c r="D70" s="32">
        <f t="shared" ref="D70:D76" si="0">C70/$C$77</f>
        <v>0.13482142857142856</v>
      </c>
      <c r="E70" s="26"/>
      <c r="F70" s="26"/>
      <c r="G70" s="26"/>
      <c r="H70" s="26"/>
      <c r="I70" s="26"/>
      <c r="J70" s="26"/>
    </row>
    <row r="71" spans="2:10" x14ac:dyDescent="0.2">
      <c r="B71" s="26" t="s">
        <v>2</v>
      </c>
      <c r="C71" s="27">
        <f>C25/($C$9*$C$8*60*C27)</f>
        <v>3.9374999999999993E-2</v>
      </c>
      <c r="D71" s="32">
        <f t="shared" si="0"/>
        <v>0.26249999999999996</v>
      </c>
      <c r="E71" s="26"/>
      <c r="F71" s="26"/>
      <c r="G71" s="26"/>
      <c r="H71" s="26"/>
      <c r="I71" s="26"/>
      <c r="J71" s="26"/>
    </row>
    <row r="72" spans="2:10" x14ac:dyDescent="0.2">
      <c r="B72" s="26" t="s">
        <v>6</v>
      </c>
      <c r="C72" s="27">
        <f>C26/($C$9*$C$8*60*C27)</f>
        <v>6.6964285714285667E-3</v>
      </c>
      <c r="D72" s="32">
        <f t="shared" si="0"/>
        <v>4.4642857142857116E-2</v>
      </c>
      <c r="E72" s="26"/>
      <c r="F72" s="26"/>
      <c r="G72" s="26"/>
      <c r="H72" s="26"/>
      <c r="I72" s="26"/>
      <c r="J72" s="26"/>
    </row>
    <row r="73" spans="2:10" x14ac:dyDescent="0.2">
      <c r="B73" s="26" t="s">
        <v>3</v>
      </c>
      <c r="C73" s="27">
        <f>C23/($C$9*$C$8*60*C27)+C13</f>
        <v>5.449218749999999E-2</v>
      </c>
      <c r="D73" s="32">
        <f t="shared" si="0"/>
        <v>0.36328124999999994</v>
      </c>
      <c r="E73" s="26"/>
      <c r="F73" s="26"/>
      <c r="G73" s="26"/>
      <c r="H73" s="26"/>
      <c r="I73" s="26"/>
      <c r="J73" s="26"/>
    </row>
    <row r="74" spans="2:10" x14ac:dyDescent="0.2">
      <c r="B74" s="26" t="s">
        <v>53</v>
      </c>
      <c r="C74" s="27">
        <f>C12</f>
        <v>2.1999999999999999E-2</v>
      </c>
      <c r="D74" s="32">
        <f t="shared" si="0"/>
        <v>0.14666666666666667</v>
      </c>
      <c r="E74" s="26"/>
      <c r="F74" s="26"/>
      <c r="G74" s="26"/>
      <c r="H74" s="26"/>
      <c r="I74" s="26"/>
      <c r="J74" s="26"/>
    </row>
    <row r="75" spans="2:10" x14ac:dyDescent="0.2">
      <c r="B75" s="26" t="s">
        <v>42</v>
      </c>
      <c r="C75" s="27">
        <f>C11</f>
        <v>7.0000000000000001E-3</v>
      </c>
      <c r="D75" s="32">
        <f t="shared" si="0"/>
        <v>4.6666666666666669E-2</v>
      </c>
      <c r="E75" s="26"/>
      <c r="F75" s="26"/>
      <c r="G75" s="26"/>
      <c r="H75" s="26"/>
      <c r="I75" s="26"/>
      <c r="J75" s="26"/>
    </row>
    <row r="76" spans="2:10" x14ac:dyDescent="0.2">
      <c r="B76" s="26" t="s">
        <v>57</v>
      </c>
      <c r="C76" s="27">
        <f>C77-SUM(C70:C75)</f>
        <v>2.1316964285716944E-4</v>
      </c>
      <c r="D76" s="32">
        <f t="shared" si="0"/>
        <v>1.4211309523811297E-3</v>
      </c>
      <c r="E76" s="26"/>
      <c r="F76" s="26"/>
      <c r="G76" s="26"/>
      <c r="H76" s="26"/>
      <c r="I76" s="26"/>
      <c r="J76" s="26"/>
    </row>
    <row r="77" spans="2:10" x14ac:dyDescent="0.2">
      <c r="B77" s="26" t="s">
        <v>58</v>
      </c>
      <c r="C77" s="26">
        <v>0.15</v>
      </c>
      <c r="D77" s="33">
        <f>SUM(D70:D76)</f>
        <v>1</v>
      </c>
      <c r="E77" s="26"/>
      <c r="F77" s="26"/>
      <c r="G77" s="26"/>
      <c r="H77" s="26"/>
      <c r="I77" s="26"/>
      <c r="J77" s="26"/>
    </row>
    <row r="78" spans="2:10" x14ac:dyDescent="0.2">
      <c r="B78" s="26"/>
      <c r="C78" s="26"/>
      <c r="D78" s="26"/>
      <c r="E78" s="26"/>
      <c r="F78" s="26"/>
      <c r="G78" s="26"/>
      <c r="H78" s="26"/>
      <c r="I78" s="26"/>
      <c r="J78" s="26"/>
    </row>
    <row r="79" spans="2:10" x14ac:dyDescent="0.2">
      <c r="B79" s="26"/>
      <c r="C79" s="26"/>
      <c r="D79" s="26"/>
      <c r="E79" s="26"/>
      <c r="F79" s="26"/>
      <c r="G79" s="26"/>
      <c r="H79" s="26"/>
      <c r="I79" s="26"/>
      <c r="J79" s="26"/>
    </row>
    <row r="80" spans="2:10" x14ac:dyDescent="0.2">
      <c r="B80" s="26"/>
      <c r="C80" s="26"/>
      <c r="D80" s="26"/>
      <c r="E80" s="26"/>
      <c r="F80" s="26"/>
      <c r="G80" s="26"/>
      <c r="H80" s="26"/>
      <c r="I80" s="26"/>
      <c r="J80" s="26"/>
    </row>
    <row r="81" spans="2:10" x14ac:dyDescent="0.2">
      <c r="B81" s="26"/>
      <c r="C81" s="26"/>
      <c r="D81" s="26"/>
      <c r="E81" s="26"/>
      <c r="F81" s="26"/>
      <c r="G81" s="26"/>
      <c r="H81" s="26"/>
      <c r="I81" s="26"/>
      <c r="J81" s="26"/>
    </row>
    <row r="82" spans="2:10" x14ac:dyDescent="0.2">
      <c r="B82" s="26"/>
      <c r="C82" s="26"/>
      <c r="D82" s="26"/>
      <c r="E82" s="26"/>
      <c r="F82" s="26"/>
      <c r="G82" s="26"/>
      <c r="H82" s="26"/>
      <c r="I82" s="26"/>
      <c r="J82" s="26"/>
    </row>
    <row r="83" spans="2:10" x14ac:dyDescent="0.2">
      <c r="B83" s="26"/>
      <c r="C83" s="26"/>
      <c r="D83" s="26"/>
      <c r="E83" s="26"/>
      <c r="F83" s="26"/>
      <c r="G83" s="26"/>
      <c r="H83" s="26"/>
      <c r="I83" s="26"/>
      <c r="J83" s="26"/>
    </row>
    <row r="84" spans="2:10" x14ac:dyDescent="0.2">
      <c r="B84" s="26"/>
      <c r="C84" s="26"/>
      <c r="D84" s="26"/>
      <c r="E84" s="26"/>
      <c r="F84" s="26"/>
      <c r="G84" s="26"/>
      <c r="H84" s="26"/>
      <c r="I84" s="26"/>
      <c r="J84" s="26"/>
    </row>
    <row r="85" spans="2:10" x14ac:dyDescent="0.2">
      <c r="B85" s="26"/>
      <c r="C85" s="26"/>
      <c r="D85" s="26"/>
      <c r="E85" s="26"/>
      <c r="F85" s="26"/>
      <c r="G85" s="26"/>
      <c r="H85" s="26"/>
      <c r="I85" s="26"/>
      <c r="J85" s="26"/>
    </row>
    <row r="86" spans="2:10" x14ac:dyDescent="0.2">
      <c r="B86" s="26"/>
      <c r="C86" s="26"/>
      <c r="D86" s="26"/>
      <c r="E86" s="26"/>
      <c r="F86" s="26"/>
      <c r="G86" s="26"/>
      <c r="H86" s="26"/>
      <c r="I86" s="26"/>
      <c r="J86" s="26"/>
    </row>
    <row r="87" spans="2:10" x14ac:dyDescent="0.2">
      <c r="B87" s="26"/>
      <c r="C87" s="26"/>
      <c r="D87" s="26"/>
      <c r="E87" s="26"/>
      <c r="F87" s="26"/>
      <c r="G87" s="26"/>
      <c r="H87" s="26"/>
      <c r="I87" s="26"/>
      <c r="J87" s="26"/>
    </row>
    <row r="88" spans="2:10" x14ac:dyDescent="0.2">
      <c r="B88" s="26"/>
      <c r="C88" s="26"/>
      <c r="D88" s="26"/>
      <c r="E88" s="26"/>
      <c r="F88" s="26"/>
      <c r="G88" s="26"/>
      <c r="H88" s="26"/>
      <c r="I88" s="26"/>
      <c r="J88" s="26"/>
    </row>
    <row r="89" spans="2:10" x14ac:dyDescent="0.2">
      <c r="B89" s="26"/>
      <c r="C89" s="26"/>
      <c r="D89" s="26"/>
      <c r="E89" s="26"/>
      <c r="F89" s="26"/>
      <c r="G89" s="26"/>
      <c r="H89" s="26"/>
      <c r="I89" s="26"/>
      <c r="J89" s="26"/>
    </row>
    <row r="90" spans="2:10" x14ac:dyDescent="0.2">
      <c r="B90" s="26"/>
      <c r="C90" s="26"/>
      <c r="D90" s="26"/>
      <c r="E90" s="26"/>
      <c r="F90" s="26"/>
      <c r="G90" s="26"/>
      <c r="H90" s="26"/>
      <c r="I90" s="26"/>
      <c r="J90" s="26"/>
    </row>
    <row r="91" spans="2:10" x14ac:dyDescent="0.2">
      <c r="B91" s="26"/>
      <c r="C91" s="26"/>
      <c r="D91" s="26"/>
      <c r="E91" s="26"/>
      <c r="F91" s="26"/>
      <c r="G91" s="26"/>
      <c r="H91" s="26"/>
      <c r="I91" s="26"/>
      <c r="J91" s="26"/>
    </row>
    <row r="92" spans="2:10" x14ac:dyDescent="0.2">
      <c r="B92" s="26"/>
      <c r="C92" s="26"/>
      <c r="D92" s="26"/>
      <c r="E92" s="26"/>
      <c r="F92" s="26"/>
      <c r="G92" s="26"/>
      <c r="H92" s="26"/>
      <c r="I92" s="26"/>
      <c r="J92" s="26"/>
    </row>
    <row r="93" spans="2:10" x14ac:dyDescent="0.2">
      <c r="B93" s="26"/>
      <c r="C93" s="26"/>
      <c r="D93" s="26"/>
      <c r="E93" s="26"/>
      <c r="F93" s="26"/>
      <c r="G93" s="26"/>
      <c r="H93" s="26"/>
      <c r="I93" s="26"/>
      <c r="J93" s="26"/>
    </row>
    <row r="94" spans="2:10" x14ac:dyDescent="0.2">
      <c r="B94" s="26"/>
      <c r="C94" s="26"/>
      <c r="D94" s="26"/>
      <c r="E94" s="26"/>
      <c r="F94" s="26"/>
      <c r="G94" s="26"/>
      <c r="H94" s="26"/>
      <c r="I94" s="26"/>
      <c r="J94" s="26"/>
    </row>
    <row r="95" spans="2:10" x14ac:dyDescent="0.2">
      <c r="B95" s="26"/>
      <c r="C95" s="26"/>
      <c r="D95" s="26"/>
      <c r="E95" s="26"/>
      <c r="F95" s="26"/>
      <c r="G95" s="26"/>
      <c r="H95" s="26"/>
      <c r="I95" s="26"/>
      <c r="J95" s="26"/>
    </row>
    <row r="96" spans="2:10" x14ac:dyDescent="0.2">
      <c r="B96" s="26"/>
      <c r="C96" s="26"/>
      <c r="D96" s="26"/>
      <c r="E96" s="26"/>
      <c r="F96" s="26"/>
      <c r="G96" s="26"/>
      <c r="H96" s="26"/>
      <c r="I96" s="26"/>
      <c r="J96" s="26"/>
    </row>
    <row r="97" spans="2:10" x14ac:dyDescent="0.2">
      <c r="B97" s="26"/>
      <c r="C97" s="26"/>
      <c r="D97" s="26"/>
      <c r="E97" s="26"/>
      <c r="F97" s="26"/>
      <c r="G97" s="26"/>
      <c r="H97" s="26"/>
      <c r="I97" s="26"/>
      <c r="J97" s="26"/>
    </row>
    <row r="98" spans="2:10" x14ac:dyDescent="0.2">
      <c r="B98" s="26"/>
      <c r="C98" s="26"/>
      <c r="D98" s="26"/>
      <c r="E98" s="26"/>
      <c r="F98" s="26"/>
      <c r="G98" s="26"/>
      <c r="H98" s="26"/>
      <c r="I98" s="26"/>
      <c r="J98" s="26"/>
    </row>
    <row r="99" spans="2:10" x14ac:dyDescent="0.2">
      <c r="B99" s="26"/>
      <c r="C99" s="26"/>
      <c r="D99" s="26"/>
      <c r="E99" s="26"/>
      <c r="F99" s="26"/>
      <c r="G99" s="26"/>
      <c r="H99" s="26"/>
      <c r="I99" s="26"/>
      <c r="J99" s="26"/>
    </row>
    <row r="100" spans="2:10" x14ac:dyDescent="0.2">
      <c r="B100" s="26"/>
      <c r="C100" s="26"/>
      <c r="D100" s="26"/>
      <c r="E100" s="26"/>
      <c r="F100" s="26"/>
      <c r="G100" s="26"/>
      <c r="H100" s="26"/>
      <c r="I100" s="26"/>
      <c r="J100" s="26"/>
    </row>
    <row r="101" spans="2:10" x14ac:dyDescent="0.2">
      <c r="B101" s="26"/>
      <c r="C101" s="26"/>
      <c r="D101" s="26"/>
      <c r="E101" s="26"/>
      <c r="F101" s="26"/>
      <c r="G101" s="26"/>
      <c r="H101" s="26"/>
      <c r="I101" s="26"/>
      <c r="J101" s="26"/>
    </row>
    <row r="102" spans="2:10" x14ac:dyDescent="0.2">
      <c r="B102" s="26"/>
      <c r="C102" s="26"/>
      <c r="D102" s="26"/>
      <c r="E102" s="26"/>
      <c r="F102" s="26"/>
      <c r="G102" s="26"/>
      <c r="H102" s="26"/>
      <c r="I102" s="26"/>
      <c r="J102" s="26"/>
    </row>
    <row r="103" spans="2:10" x14ac:dyDescent="0.2">
      <c r="B103" s="26"/>
      <c r="C103" s="26"/>
      <c r="D103" s="26"/>
      <c r="E103" s="26"/>
      <c r="F103" s="26"/>
      <c r="G103" s="26"/>
      <c r="H103" s="26"/>
      <c r="I103" s="26"/>
      <c r="J103" s="26"/>
    </row>
    <row r="104" spans="2:10" x14ac:dyDescent="0.2">
      <c r="B104" s="26"/>
      <c r="C104" s="26"/>
      <c r="D104" s="26"/>
      <c r="E104" s="26"/>
      <c r="F104" s="26"/>
      <c r="G104" s="26"/>
      <c r="H104" s="26"/>
      <c r="I104" s="26"/>
      <c r="J104" s="26"/>
    </row>
    <row r="105" spans="2:10" x14ac:dyDescent="0.2">
      <c r="B105" s="26"/>
      <c r="C105" s="26"/>
      <c r="D105" s="26"/>
      <c r="E105" s="26"/>
      <c r="F105" s="26"/>
      <c r="G105" s="26"/>
      <c r="H105" s="26"/>
      <c r="I105" s="26"/>
      <c r="J105" s="26"/>
    </row>
    <row r="106" spans="2:10" x14ac:dyDescent="0.2">
      <c r="B106" s="26"/>
      <c r="C106" s="26"/>
      <c r="D106" s="26"/>
      <c r="E106" s="26"/>
      <c r="F106" s="26"/>
      <c r="G106" s="26"/>
      <c r="H106" s="26"/>
      <c r="I106" s="26"/>
      <c r="J106" s="26"/>
    </row>
    <row r="107" spans="2:10" x14ac:dyDescent="0.2">
      <c r="B107" s="26"/>
      <c r="C107" s="26"/>
      <c r="D107" s="26"/>
      <c r="E107" s="26"/>
      <c r="F107" s="26"/>
      <c r="G107" s="26"/>
      <c r="H107" s="26"/>
      <c r="I107" s="26"/>
      <c r="J107" s="26"/>
    </row>
    <row r="108" spans="2:10" x14ac:dyDescent="0.2">
      <c r="B108" s="26"/>
      <c r="C108" s="26"/>
      <c r="D108" s="26"/>
      <c r="E108" s="26"/>
      <c r="F108" s="26"/>
      <c r="G108" s="26"/>
      <c r="H108" s="26"/>
      <c r="I108" s="26"/>
      <c r="J108" s="26"/>
    </row>
    <row r="109" spans="2:10" x14ac:dyDescent="0.2">
      <c r="B109" s="26"/>
      <c r="C109" s="26"/>
      <c r="D109" s="26"/>
      <c r="E109" s="26"/>
      <c r="F109" s="26"/>
      <c r="G109" s="26"/>
      <c r="H109" s="26"/>
      <c r="I109" s="26"/>
      <c r="J109" s="26"/>
    </row>
    <row r="110" spans="2:10" x14ac:dyDescent="0.2">
      <c r="B110" s="26"/>
      <c r="C110" s="26"/>
      <c r="D110" s="26"/>
      <c r="E110" s="26"/>
      <c r="F110" s="26"/>
      <c r="G110" s="26"/>
      <c r="H110" s="26"/>
      <c r="I110" s="26"/>
      <c r="J110" s="26"/>
    </row>
    <row r="111" spans="2:10" x14ac:dyDescent="0.2">
      <c r="B111" s="26"/>
      <c r="C111" s="26"/>
      <c r="D111" s="26"/>
      <c r="E111" s="26"/>
      <c r="F111" s="26"/>
      <c r="G111" s="26"/>
      <c r="H111" s="26"/>
      <c r="I111" s="26"/>
      <c r="J111" s="26"/>
    </row>
    <row r="112" spans="2:10" x14ac:dyDescent="0.2">
      <c r="B112" s="26"/>
      <c r="C112" s="26"/>
      <c r="D112" s="26"/>
      <c r="E112" s="26"/>
      <c r="F112" s="26"/>
      <c r="G112" s="26"/>
      <c r="H112" s="26"/>
      <c r="I112" s="26"/>
      <c r="J112" s="26"/>
    </row>
    <row r="113" spans="2:10" x14ac:dyDescent="0.2">
      <c r="B113" s="26"/>
      <c r="C113" s="26"/>
      <c r="D113" s="26"/>
      <c r="E113" s="26"/>
      <c r="F113" s="26"/>
      <c r="G113" s="26"/>
      <c r="H113" s="26"/>
      <c r="I113" s="26"/>
      <c r="J113" s="26"/>
    </row>
    <row r="114" spans="2:10" x14ac:dyDescent="0.2">
      <c r="B114" s="26"/>
      <c r="C114" s="26"/>
      <c r="D114" s="26"/>
      <c r="E114" s="26"/>
      <c r="F114" s="26"/>
      <c r="G114" s="26"/>
      <c r="H114" s="26"/>
      <c r="I114" s="26"/>
      <c r="J114" s="26"/>
    </row>
    <row r="115" spans="2:10" x14ac:dyDescent="0.2">
      <c r="B115" s="26"/>
      <c r="C115" s="26"/>
      <c r="D115" s="26"/>
      <c r="E115" s="26"/>
      <c r="F115" s="26"/>
      <c r="G115" s="26"/>
      <c r="H115" s="26"/>
      <c r="I115" s="26"/>
      <c r="J115" s="26"/>
    </row>
    <row r="116" spans="2:10" x14ac:dyDescent="0.2">
      <c r="B116" s="26"/>
      <c r="C116" s="26"/>
      <c r="D116" s="26"/>
      <c r="E116" s="26"/>
      <c r="F116" s="26"/>
      <c r="G116" s="26"/>
      <c r="H116" s="26"/>
      <c r="I116" s="26"/>
      <c r="J116" s="26"/>
    </row>
    <row r="117" spans="2:10" x14ac:dyDescent="0.2">
      <c r="B117" s="26"/>
      <c r="C117" s="26"/>
      <c r="D117" s="26"/>
      <c r="E117" s="26"/>
      <c r="F117" s="26"/>
      <c r="G117" s="26"/>
      <c r="H117" s="26"/>
      <c r="I117" s="26"/>
      <c r="J117" s="26"/>
    </row>
    <row r="118" spans="2:10" x14ac:dyDescent="0.2">
      <c r="B118" s="26"/>
      <c r="C118" s="26"/>
      <c r="D118" s="26"/>
      <c r="E118" s="26"/>
      <c r="F118" s="26"/>
      <c r="G118" s="26"/>
      <c r="H118" s="26"/>
      <c r="I118" s="26"/>
      <c r="J118" s="26"/>
    </row>
    <row r="119" spans="2:10" x14ac:dyDescent="0.2">
      <c r="B119" s="26"/>
      <c r="C119" s="26"/>
      <c r="D119" s="26"/>
      <c r="E119" s="26"/>
      <c r="F119" s="26"/>
      <c r="G119" s="26"/>
      <c r="H119" s="26"/>
      <c r="I119" s="26"/>
      <c r="J119" s="26"/>
    </row>
    <row r="120" spans="2:10" x14ac:dyDescent="0.2">
      <c r="B120" s="26"/>
      <c r="C120" s="26"/>
      <c r="D120" s="26"/>
      <c r="E120" s="26"/>
      <c r="F120" s="26"/>
      <c r="G120" s="26"/>
      <c r="H120" s="26"/>
      <c r="I120" s="26"/>
      <c r="J120" s="26"/>
    </row>
    <row r="121" spans="2:10" x14ac:dyDescent="0.2">
      <c r="B121" s="26"/>
      <c r="C121" s="26"/>
      <c r="D121" s="26"/>
      <c r="E121" s="26"/>
      <c r="F121" s="26"/>
      <c r="G121" s="26"/>
      <c r="H121" s="26"/>
      <c r="I121" s="26"/>
      <c r="J121" s="26"/>
    </row>
    <row r="122" spans="2:10" x14ac:dyDescent="0.2">
      <c r="B122" s="26"/>
      <c r="C122" s="26"/>
      <c r="D122" s="26"/>
      <c r="E122" s="26"/>
      <c r="F122" s="26"/>
      <c r="G122" s="26"/>
      <c r="H122" s="26"/>
      <c r="I122" s="26"/>
      <c r="J122" s="26"/>
    </row>
    <row r="123" spans="2:10" x14ac:dyDescent="0.2">
      <c r="B123" s="26"/>
      <c r="C123" s="26"/>
      <c r="D123" s="26"/>
      <c r="E123" s="26"/>
      <c r="F123" s="26"/>
      <c r="G123" s="26"/>
      <c r="H123" s="26"/>
      <c r="I123" s="26"/>
      <c r="J123" s="26"/>
    </row>
    <row r="124" spans="2:10" x14ac:dyDescent="0.2">
      <c r="B124" s="26"/>
      <c r="C124" s="26"/>
      <c r="D124" s="26"/>
      <c r="E124" s="26"/>
      <c r="F124" s="26"/>
      <c r="G124" s="26"/>
      <c r="H124" s="26"/>
      <c r="I124" s="26"/>
      <c r="J124" s="26"/>
    </row>
    <row r="125" spans="2:10" x14ac:dyDescent="0.2">
      <c r="B125" s="26"/>
      <c r="C125" s="26"/>
      <c r="D125" s="26"/>
      <c r="E125" s="26"/>
      <c r="F125" s="26"/>
      <c r="G125" s="26"/>
      <c r="H125" s="26"/>
      <c r="I125" s="26"/>
      <c r="J125" s="26"/>
    </row>
    <row r="126" spans="2:10" x14ac:dyDescent="0.2">
      <c r="B126" s="26"/>
      <c r="C126" s="26"/>
      <c r="D126" s="26"/>
      <c r="E126" s="26"/>
      <c r="F126" s="26"/>
      <c r="G126" s="26"/>
      <c r="H126" s="26"/>
      <c r="I126" s="26"/>
      <c r="J126" s="26"/>
    </row>
    <row r="127" spans="2:10" x14ac:dyDescent="0.2">
      <c r="B127" s="26"/>
      <c r="C127" s="26"/>
      <c r="D127" s="26"/>
      <c r="E127" s="26"/>
      <c r="F127" s="26"/>
      <c r="G127" s="26"/>
      <c r="H127" s="26"/>
      <c r="I127" s="26"/>
      <c r="J127" s="26"/>
    </row>
    <row r="128" spans="2:10" x14ac:dyDescent="0.2">
      <c r="B128" s="26"/>
      <c r="C128" s="26"/>
      <c r="D128" s="26"/>
      <c r="E128" s="26"/>
      <c r="F128" s="26"/>
      <c r="G128" s="26"/>
      <c r="H128" s="26"/>
      <c r="I128" s="26"/>
      <c r="J128" s="26"/>
    </row>
    <row r="129" spans="2:10" x14ac:dyDescent="0.2">
      <c r="B129" s="26"/>
      <c r="C129" s="26"/>
      <c r="D129" s="26"/>
      <c r="E129" s="26"/>
      <c r="F129" s="26"/>
      <c r="G129" s="26"/>
      <c r="H129" s="26"/>
      <c r="I129" s="26"/>
      <c r="J129" s="26"/>
    </row>
    <row r="130" spans="2:10" x14ac:dyDescent="0.2">
      <c r="B130" s="26"/>
      <c r="C130" s="26"/>
      <c r="D130" s="26"/>
      <c r="E130" s="26"/>
      <c r="F130" s="26"/>
      <c r="G130" s="26"/>
      <c r="H130" s="26"/>
      <c r="I130" s="26"/>
      <c r="J130" s="26"/>
    </row>
    <row r="131" spans="2:10" x14ac:dyDescent="0.2">
      <c r="B131" s="26"/>
      <c r="C131" s="26"/>
      <c r="D131" s="26"/>
      <c r="E131" s="26"/>
      <c r="F131" s="26"/>
      <c r="G131" s="26"/>
      <c r="H131" s="26"/>
      <c r="I131" s="26"/>
      <c r="J131" s="26"/>
    </row>
    <row r="132" spans="2:10" x14ac:dyDescent="0.2">
      <c r="B132" s="26"/>
      <c r="C132" s="26"/>
      <c r="D132" s="26"/>
      <c r="E132" s="26"/>
      <c r="F132" s="26"/>
      <c r="G132" s="26"/>
      <c r="H132" s="26"/>
      <c r="I132" s="26"/>
      <c r="J132" s="26"/>
    </row>
    <row r="133" spans="2:10" x14ac:dyDescent="0.2">
      <c r="B133" s="26"/>
      <c r="C133" s="26"/>
      <c r="D133" s="26"/>
      <c r="E133" s="26"/>
      <c r="F133" s="26"/>
      <c r="G133" s="26"/>
      <c r="H133" s="26"/>
      <c r="I133" s="26"/>
      <c r="J133" s="26"/>
    </row>
    <row r="134" spans="2:10" x14ac:dyDescent="0.2">
      <c r="B134" s="26"/>
      <c r="C134" s="26"/>
      <c r="D134" s="26"/>
      <c r="E134" s="26"/>
      <c r="F134" s="26"/>
      <c r="G134" s="26"/>
      <c r="H134" s="26"/>
      <c r="I134" s="26"/>
      <c r="J134" s="26"/>
    </row>
    <row r="135" spans="2:10" x14ac:dyDescent="0.2">
      <c r="B135" s="26"/>
      <c r="C135" s="26"/>
      <c r="D135" s="26"/>
      <c r="E135" s="26"/>
      <c r="F135" s="26"/>
      <c r="G135" s="26"/>
      <c r="H135" s="26"/>
      <c r="I135" s="26"/>
      <c r="J135" s="26"/>
    </row>
    <row r="136" spans="2:10" x14ac:dyDescent="0.2">
      <c r="B136" s="26"/>
      <c r="C136" s="26"/>
      <c r="D136" s="26"/>
      <c r="E136" s="26"/>
      <c r="F136" s="26"/>
      <c r="G136" s="26"/>
      <c r="H136" s="26"/>
      <c r="I136" s="26"/>
      <c r="J136" s="26"/>
    </row>
    <row r="137" spans="2:10" x14ac:dyDescent="0.2">
      <c r="B137" s="26"/>
      <c r="C137" s="26"/>
      <c r="D137" s="26"/>
      <c r="E137" s="26"/>
      <c r="F137" s="26"/>
      <c r="G137" s="26"/>
      <c r="H137" s="26"/>
      <c r="I137" s="26"/>
      <c r="J137" s="26"/>
    </row>
    <row r="138" spans="2:10" x14ac:dyDescent="0.2">
      <c r="B138" s="26"/>
      <c r="C138" s="26"/>
      <c r="D138" s="26"/>
      <c r="E138" s="26"/>
      <c r="F138" s="26"/>
      <c r="G138" s="26"/>
      <c r="H138" s="26"/>
      <c r="I138" s="26"/>
      <c r="J138" s="26"/>
    </row>
    <row r="139" spans="2:10" x14ac:dyDescent="0.2">
      <c r="B139" s="26"/>
      <c r="C139" s="26"/>
      <c r="D139" s="26"/>
      <c r="E139" s="26"/>
      <c r="F139" s="26"/>
      <c r="G139" s="26"/>
      <c r="H139" s="26"/>
      <c r="I139" s="26"/>
      <c r="J139" s="26"/>
    </row>
    <row r="140" spans="2:10" x14ac:dyDescent="0.2">
      <c r="B140" s="26"/>
      <c r="C140" s="26"/>
      <c r="D140" s="26"/>
      <c r="E140" s="26"/>
      <c r="F140" s="26"/>
      <c r="G140" s="26"/>
      <c r="H140" s="26"/>
      <c r="I140" s="26"/>
      <c r="J140" s="26"/>
    </row>
    <row r="141" spans="2:10" x14ac:dyDescent="0.2">
      <c r="B141" s="26"/>
      <c r="C141" s="26"/>
      <c r="D141" s="26"/>
      <c r="E141" s="26"/>
      <c r="F141" s="26"/>
      <c r="G141" s="26"/>
      <c r="H141" s="26"/>
      <c r="I141" s="26"/>
      <c r="J141" s="26"/>
    </row>
    <row r="142" spans="2:10" x14ac:dyDescent="0.2">
      <c r="B142" s="26"/>
      <c r="C142" s="26"/>
      <c r="D142" s="26"/>
      <c r="E142" s="26"/>
      <c r="F142" s="26"/>
      <c r="G142" s="26"/>
      <c r="H142" s="26"/>
      <c r="I142" s="26"/>
      <c r="J142" s="26"/>
    </row>
    <row r="143" spans="2:10" x14ac:dyDescent="0.2">
      <c r="B143" s="26"/>
      <c r="C143" s="26"/>
      <c r="D143" s="26"/>
      <c r="E143" s="26"/>
      <c r="F143" s="26"/>
      <c r="G143" s="26"/>
      <c r="H143" s="26"/>
      <c r="I143" s="26"/>
      <c r="J143" s="26"/>
    </row>
    <row r="144" spans="2:10" x14ac:dyDescent="0.2">
      <c r="B144" s="26"/>
      <c r="C144" s="26"/>
      <c r="D144" s="26"/>
      <c r="E144" s="26"/>
      <c r="F144" s="26"/>
      <c r="G144" s="26"/>
      <c r="H144" s="26"/>
      <c r="I144" s="26"/>
      <c r="J144" s="26"/>
    </row>
    <row r="145" spans="2:10" x14ac:dyDescent="0.2">
      <c r="B145" s="26"/>
      <c r="C145" s="26"/>
      <c r="D145" s="26"/>
      <c r="E145" s="26"/>
      <c r="F145" s="26"/>
      <c r="G145" s="26"/>
      <c r="H145" s="26"/>
      <c r="I145" s="26"/>
      <c r="J145" s="26"/>
    </row>
    <row r="146" spans="2:10" x14ac:dyDescent="0.2">
      <c r="B146" s="26"/>
      <c r="C146" s="26"/>
      <c r="D146" s="26"/>
      <c r="E146" s="26"/>
      <c r="F146" s="26"/>
      <c r="G146" s="26"/>
      <c r="H146" s="26"/>
      <c r="I146" s="26"/>
      <c r="J146" s="26"/>
    </row>
    <row r="147" spans="2:10" x14ac:dyDescent="0.2">
      <c r="B147" s="26"/>
      <c r="C147" s="26"/>
      <c r="D147" s="26"/>
      <c r="E147" s="26"/>
      <c r="F147" s="26"/>
      <c r="G147" s="26"/>
      <c r="H147" s="26"/>
      <c r="I147" s="26"/>
      <c r="J147" s="26"/>
    </row>
    <row r="148" spans="2:10" x14ac:dyDescent="0.2">
      <c r="B148" s="26"/>
      <c r="C148" s="26"/>
      <c r="D148" s="26"/>
      <c r="E148" s="26"/>
      <c r="F148" s="26"/>
      <c r="G148" s="26"/>
      <c r="H148" s="26"/>
      <c r="I148" s="26"/>
      <c r="J148" s="26"/>
    </row>
    <row r="149" spans="2:10" x14ac:dyDescent="0.2">
      <c r="B149" s="26"/>
      <c r="C149" s="26"/>
      <c r="D149" s="26"/>
      <c r="E149" s="26"/>
      <c r="F149" s="26"/>
      <c r="G149" s="26"/>
      <c r="H149" s="26"/>
      <c r="I149" s="26"/>
      <c r="J149" s="26"/>
    </row>
    <row r="150" spans="2:10" x14ac:dyDescent="0.2">
      <c r="B150" s="26"/>
      <c r="C150" s="26"/>
      <c r="D150" s="26"/>
      <c r="E150" s="26"/>
      <c r="F150" s="26"/>
      <c r="G150" s="26"/>
      <c r="H150" s="26"/>
      <c r="I150" s="26"/>
      <c r="J150" s="26"/>
    </row>
    <row r="151" spans="2:10" x14ac:dyDescent="0.2">
      <c r="B151" s="26"/>
      <c r="C151" s="26"/>
      <c r="D151" s="26"/>
      <c r="E151" s="26"/>
      <c r="F151" s="26"/>
      <c r="G151" s="26"/>
      <c r="H151" s="26"/>
      <c r="I151" s="26"/>
      <c r="J151" s="26"/>
    </row>
    <row r="152" spans="2:10" x14ac:dyDescent="0.2">
      <c r="B152" s="26"/>
      <c r="C152" s="26"/>
      <c r="D152" s="26"/>
      <c r="E152" s="26"/>
      <c r="F152" s="26"/>
      <c r="G152" s="26"/>
      <c r="H152" s="26"/>
      <c r="I152" s="26"/>
      <c r="J152" s="26"/>
    </row>
    <row r="153" spans="2:10" x14ac:dyDescent="0.2">
      <c r="B153" s="26"/>
      <c r="C153" s="26"/>
      <c r="D153" s="26"/>
      <c r="E153" s="26"/>
      <c r="F153" s="26"/>
      <c r="G153" s="26"/>
      <c r="H153" s="26"/>
      <c r="I153" s="26"/>
      <c r="J153" s="26"/>
    </row>
    <row r="154" spans="2:10" x14ac:dyDescent="0.2">
      <c r="B154" s="26"/>
      <c r="C154" s="26"/>
      <c r="D154" s="26"/>
      <c r="E154" s="26"/>
      <c r="F154" s="26"/>
      <c r="G154" s="26"/>
      <c r="H154" s="26"/>
      <c r="I154" s="26"/>
      <c r="J154" s="26"/>
    </row>
    <row r="155" spans="2:10" x14ac:dyDescent="0.2">
      <c r="B155" s="26"/>
      <c r="C155" s="26"/>
      <c r="D155" s="26"/>
      <c r="E155" s="26"/>
      <c r="F155" s="26"/>
      <c r="G155" s="26"/>
      <c r="H155" s="26"/>
      <c r="I155" s="26"/>
      <c r="J155" s="26"/>
    </row>
    <row r="156" spans="2:10" x14ac:dyDescent="0.2">
      <c r="B156" s="26"/>
      <c r="C156" s="26"/>
      <c r="D156" s="26"/>
      <c r="E156" s="26"/>
      <c r="F156" s="26"/>
      <c r="G156" s="26"/>
      <c r="H156" s="26"/>
      <c r="I156" s="26"/>
      <c r="J156" s="26"/>
    </row>
    <row r="157" spans="2:10" x14ac:dyDescent="0.2">
      <c r="B157" s="26"/>
      <c r="C157" s="26"/>
      <c r="D157" s="26"/>
      <c r="E157" s="26"/>
      <c r="F157" s="26"/>
      <c r="G157" s="26"/>
      <c r="H157" s="26"/>
      <c r="I157" s="26"/>
      <c r="J157" s="26"/>
    </row>
    <row r="158" spans="2:10" x14ac:dyDescent="0.2">
      <c r="B158" s="26"/>
      <c r="C158" s="26"/>
      <c r="D158" s="26"/>
      <c r="E158" s="26"/>
      <c r="F158" s="26"/>
      <c r="G158" s="26"/>
      <c r="H158" s="26"/>
      <c r="I158" s="26"/>
      <c r="J158" s="26"/>
    </row>
    <row r="159" spans="2:10" x14ac:dyDescent="0.2">
      <c r="B159" s="26"/>
      <c r="C159" s="26"/>
      <c r="D159" s="26"/>
      <c r="E159" s="26"/>
      <c r="F159" s="26"/>
      <c r="G159" s="26"/>
      <c r="H159" s="26"/>
      <c r="I159" s="26"/>
      <c r="J159" s="26"/>
    </row>
    <row r="160" spans="2:10" x14ac:dyDescent="0.2">
      <c r="B160" s="26"/>
      <c r="C160" s="26"/>
      <c r="D160" s="26"/>
      <c r="E160" s="26"/>
      <c r="F160" s="26"/>
      <c r="G160" s="26"/>
      <c r="H160" s="26"/>
      <c r="I160" s="26"/>
      <c r="J160" s="26"/>
    </row>
    <row r="161" spans="2:10" x14ac:dyDescent="0.2">
      <c r="B161" s="26"/>
      <c r="C161" s="26"/>
      <c r="D161" s="26"/>
      <c r="E161" s="26"/>
      <c r="F161" s="26"/>
      <c r="G161" s="26"/>
      <c r="H161" s="26"/>
      <c r="I161" s="26"/>
      <c r="J161" s="26"/>
    </row>
    <row r="162" spans="2:10" x14ac:dyDescent="0.2">
      <c r="B162" s="26"/>
      <c r="C162" s="26"/>
      <c r="D162" s="26"/>
      <c r="E162" s="26"/>
      <c r="F162" s="26"/>
      <c r="G162" s="26"/>
      <c r="H162" s="26"/>
      <c r="I162" s="26"/>
      <c r="J162" s="26"/>
    </row>
    <row r="163" spans="2:10" x14ac:dyDescent="0.2">
      <c r="B163" s="26"/>
      <c r="C163" s="26"/>
      <c r="D163" s="26"/>
      <c r="E163" s="26"/>
      <c r="F163" s="26"/>
      <c r="G163" s="26"/>
      <c r="H163" s="26"/>
      <c r="I163" s="26"/>
      <c r="J163" s="26"/>
    </row>
    <row r="164" spans="2:10" x14ac:dyDescent="0.2">
      <c r="B164" s="26"/>
      <c r="C164" s="26"/>
      <c r="D164" s="26"/>
      <c r="E164" s="26"/>
      <c r="F164" s="26"/>
      <c r="G164" s="26"/>
      <c r="H164" s="26"/>
      <c r="I164" s="26"/>
      <c r="J164" s="26"/>
    </row>
    <row r="165" spans="2:10" x14ac:dyDescent="0.2">
      <c r="B165" s="26"/>
      <c r="C165" s="26"/>
      <c r="D165" s="26"/>
      <c r="E165" s="26"/>
      <c r="F165" s="26"/>
      <c r="G165" s="26"/>
      <c r="H165" s="26"/>
      <c r="I165" s="26"/>
      <c r="J165" s="26"/>
    </row>
    <row r="166" spans="2:10" x14ac:dyDescent="0.2">
      <c r="B166" s="26"/>
      <c r="C166" s="26"/>
      <c r="D166" s="26"/>
      <c r="E166" s="26"/>
      <c r="F166" s="26"/>
      <c r="G166" s="26"/>
      <c r="H166" s="26"/>
      <c r="I166" s="26"/>
      <c r="J166" s="26"/>
    </row>
    <row r="167" spans="2:10" x14ac:dyDescent="0.2">
      <c r="B167" s="26"/>
      <c r="C167" s="26"/>
      <c r="D167" s="26"/>
      <c r="E167" s="26"/>
      <c r="F167" s="26"/>
      <c r="G167" s="26"/>
      <c r="H167" s="26"/>
      <c r="I167" s="26"/>
      <c r="J167" s="26"/>
    </row>
    <row r="168" spans="2:10" x14ac:dyDescent="0.2">
      <c r="B168" s="26"/>
      <c r="C168" s="26"/>
      <c r="D168" s="26"/>
      <c r="E168" s="26"/>
      <c r="F168" s="26"/>
      <c r="G168" s="26"/>
      <c r="H168" s="26"/>
      <c r="I168" s="26"/>
      <c r="J168" s="26"/>
    </row>
    <row r="169" spans="2:10" x14ac:dyDescent="0.2">
      <c r="B169" s="26"/>
      <c r="C169" s="26"/>
      <c r="D169" s="26"/>
      <c r="E169" s="26"/>
      <c r="F169" s="26"/>
      <c r="G169" s="26"/>
      <c r="H169" s="26"/>
      <c r="I169" s="26"/>
      <c r="J169" s="26"/>
    </row>
    <row r="170" spans="2:10" x14ac:dyDescent="0.2">
      <c r="B170" s="26"/>
      <c r="C170" s="26"/>
      <c r="D170" s="26"/>
      <c r="E170" s="26"/>
      <c r="F170" s="26"/>
      <c r="G170" s="26"/>
      <c r="H170" s="26"/>
      <c r="I170" s="26"/>
      <c r="J170" s="26"/>
    </row>
    <row r="171" spans="2:10" x14ac:dyDescent="0.2">
      <c r="B171" s="26"/>
      <c r="C171" s="26"/>
      <c r="D171" s="26"/>
      <c r="E171" s="26"/>
      <c r="F171" s="26"/>
      <c r="G171" s="26"/>
      <c r="H171" s="26"/>
      <c r="I171" s="26"/>
      <c r="J171" s="26"/>
    </row>
    <row r="172" spans="2:10" x14ac:dyDescent="0.2">
      <c r="B172" s="26"/>
      <c r="C172" s="26"/>
      <c r="D172" s="26"/>
      <c r="E172" s="26"/>
      <c r="F172" s="26"/>
      <c r="G172" s="26"/>
      <c r="H172" s="26"/>
      <c r="I172" s="26"/>
      <c r="J172" s="26"/>
    </row>
    <row r="173" spans="2:10" x14ac:dyDescent="0.2">
      <c r="B173" s="26"/>
      <c r="C173" s="26"/>
      <c r="D173" s="26"/>
      <c r="E173" s="26"/>
      <c r="F173" s="26"/>
      <c r="G173" s="26"/>
      <c r="H173" s="26"/>
      <c r="I173" s="26"/>
      <c r="J173" s="26"/>
    </row>
    <row r="174" spans="2:10" x14ac:dyDescent="0.2">
      <c r="B174" s="26"/>
      <c r="C174" s="26"/>
      <c r="D174" s="26"/>
      <c r="E174" s="26"/>
      <c r="F174" s="26"/>
      <c r="G174" s="26"/>
      <c r="H174" s="26"/>
      <c r="I174" s="26"/>
      <c r="J174" s="26"/>
    </row>
    <row r="175" spans="2:10" x14ac:dyDescent="0.2">
      <c r="B175" s="26"/>
      <c r="C175" s="26"/>
      <c r="D175" s="26"/>
      <c r="E175" s="26"/>
      <c r="F175" s="26"/>
      <c r="G175" s="26"/>
      <c r="H175" s="26"/>
      <c r="I175" s="26"/>
      <c r="J175" s="26"/>
    </row>
    <row r="176" spans="2:10" x14ac:dyDescent="0.2">
      <c r="B176" s="26"/>
      <c r="C176" s="26"/>
      <c r="D176" s="26"/>
      <c r="E176" s="26"/>
      <c r="F176" s="26"/>
      <c r="G176" s="26"/>
      <c r="H176" s="26"/>
      <c r="I176" s="26"/>
      <c r="J176" s="26"/>
    </row>
    <row r="177" spans="2:10" x14ac:dyDescent="0.2">
      <c r="B177" s="26"/>
      <c r="C177" s="26"/>
      <c r="D177" s="26"/>
      <c r="E177" s="26"/>
      <c r="F177" s="26"/>
      <c r="G177" s="26"/>
      <c r="H177" s="26"/>
      <c r="I177" s="26"/>
      <c r="J177" s="26"/>
    </row>
    <row r="178" spans="2:10" x14ac:dyDescent="0.2">
      <c r="B178" s="26"/>
      <c r="C178" s="26"/>
      <c r="D178" s="26"/>
      <c r="E178" s="26"/>
      <c r="F178" s="26"/>
      <c r="G178" s="26"/>
      <c r="H178" s="26"/>
      <c r="I178" s="26"/>
      <c r="J178" s="26"/>
    </row>
    <row r="179" spans="2:10" x14ac:dyDescent="0.2">
      <c r="B179" s="26"/>
      <c r="C179" s="26"/>
      <c r="D179" s="26"/>
      <c r="E179" s="26"/>
      <c r="F179" s="26"/>
      <c r="G179" s="26"/>
      <c r="H179" s="26"/>
      <c r="I179" s="26"/>
      <c r="J179" s="26"/>
    </row>
    <row r="180" spans="2:10" x14ac:dyDescent="0.2">
      <c r="B180" s="26"/>
      <c r="C180" s="26"/>
      <c r="D180" s="26"/>
      <c r="E180" s="26"/>
      <c r="F180" s="26"/>
      <c r="G180" s="26"/>
      <c r="H180" s="26"/>
      <c r="I180" s="26"/>
      <c r="J180" s="26"/>
    </row>
    <row r="181" spans="2:10" x14ac:dyDescent="0.2">
      <c r="B181" s="26"/>
      <c r="C181" s="26"/>
      <c r="D181" s="26"/>
      <c r="E181" s="26"/>
      <c r="F181" s="26"/>
      <c r="G181" s="26"/>
      <c r="H181" s="26"/>
      <c r="I181" s="26"/>
      <c r="J181" s="26"/>
    </row>
    <row r="182" spans="2:10" x14ac:dyDescent="0.2">
      <c r="B182" s="26"/>
      <c r="C182" s="26"/>
      <c r="D182" s="26"/>
      <c r="E182" s="26"/>
      <c r="F182" s="26"/>
      <c r="G182" s="26"/>
      <c r="H182" s="26"/>
      <c r="I182" s="26"/>
      <c r="J182" s="26"/>
    </row>
    <row r="183" spans="2:10" x14ac:dyDescent="0.2">
      <c r="B183" s="26"/>
      <c r="C183" s="26"/>
      <c r="D183" s="26"/>
      <c r="E183" s="26"/>
      <c r="F183" s="26"/>
      <c r="G183" s="26"/>
      <c r="H183" s="26"/>
      <c r="I183" s="26"/>
      <c r="J183" s="26"/>
    </row>
    <row r="184" spans="2:10" x14ac:dyDescent="0.2">
      <c r="B184" s="26"/>
      <c r="C184" s="26"/>
      <c r="D184" s="26"/>
      <c r="E184" s="26"/>
      <c r="F184" s="26"/>
      <c r="G184" s="26"/>
      <c r="H184" s="26"/>
      <c r="I184" s="26"/>
      <c r="J184" s="26"/>
    </row>
    <row r="185" spans="2:10" x14ac:dyDescent="0.2">
      <c r="B185" s="26"/>
      <c r="C185" s="26"/>
      <c r="D185" s="26"/>
      <c r="E185" s="26"/>
      <c r="F185" s="26"/>
      <c r="G185" s="26"/>
      <c r="H185" s="26"/>
      <c r="I185" s="26"/>
      <c r="J185" s="26"/>
    </row>
    <row r="186" spans="2:10" x14ac:dyDescent="0.2">
      <c r="B186" s="26"/>
      <c r="C186" s="26"/>
      <c r="D186" s="26"/>
      <c r="E186" s="26"/>
      <c r="F186" s="26"/>
      <c r="G186" s="26"/>
      <c r="H186" s="26"/>
      <c r="I186" s="26"/>
      <c r="J186" s="26"/>
    </row>
  </sheetData>
  <pageMargins left="0.7" right="0.7" top="0.75" bottom="0.75" header="0.3" footer="0.3"/>
  <pageSetup paperSize="9" scale="55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E51"/>
  <sheetViews>
    <sheetView zoomScale="85" zoomScaleNormal="85" workbookViewId="0">
      <selection activeCell="H44" sqref="H44"/>
    </sheetView>
  </sheetViews>
  <sheetFormatPr defaultRowHeight="12.75" x14ac:dyDescent="0.2"/>
  <cols>
    <col min="1" max="1" width="3.28515625" style="26" customWidth="1"/>
    <col min="2" max="2" width="35" style="26" customWidth="1"/>
    <col min="3" max="3" width="6.42578125" style="26" customWidth="1"/>
    <col min="4" max="4" width="16.42578125" style="26" customWidth="1"/>
    <col min="5" max="5" width="10.7109375" style="26" customWidth="1"/>
    <col min="6" max="6" width="20.28515625" style="26" customWidth="1"/>
    <col min="7" max="7" width="12.7109375" style="26" customWidth="1"/>
    <col min="8" max="12" width="9.140625" style="26"/>
    <col min="13" max="13" width="18" style="26" customWidth="1"/>
    <col min="14" max="16384" width="9.140625" style="26"/>
  </cols>
  <sheetData>
    <row r="4" spans="2:5" ht="20.25" x14ac:dyDescent="0.3">
      <c r="D4" s="56" t="s">
        <v>74</v>
      </c>
    </row>
    <row r="5" spans="2:5" ht="20.25" x14ac:dyDescent="0.3">
      <c r="C5" s="55" t="s">
        <v>75</v>
      </c>
    </row>
    <row r="9" spans="2:5" x14ac:dyDescent="0.2">
      <c r="B9" s="1"/>
      <c r="C9" s="1"/>
      <c r="D9" s="1"/>
      <c r="E9" s="19"/>
    </row>
    <row r="10" spans="2:5" x14ac:dyDescent="0.2">
      <c r="B10" s="14" t="s">
        <v>8</v>
      </c>
      <c r="C10" s="15"/>
      <c r="D10" s="20">
        <f>7000000/10</f>
        <v>700000</v>
      </c>
      <c r="E10" s="21" t="s">
        <v>7</v>
      </c>
    </row>
    <row r="11" spans="2:5" x14ac:dyDescent="0.2">
      <c r="B11" s="3" t="s">
        <v>9</v>
      </c>
      <c r="C11" s="2"/>
      <c r="D11" s="5">
        <v>10</v>
      </c>
      <c r="E11" s="19" t="s">
        <v>10</v>
      </c>
    </row>
    <row r="12" spans="2:5" x14ac:dyDescent="0.2">
      <c r="B12" s="4" t="s">
        <v>43</v>
      </c>
      <c r="C12" s="16"/>
      <c r="D12" s="17">
        <v>0.06</v>
      </c>
      <c r="E12" s="19"/>
    </row>
    <row r="13" spans="2:5" x14ac:dyDescent="0.2">
      <c r="B13" s="22" t="s">
        <v>36</v>
      </c>
      <c r="C13" s="2"/>
      <c r="D13" s="23">
        <f>D10/D11+D10*0.5*D12</f>
        <v>91000</v>
      </c>
      <c r="E13" s="19" t="s">
        <v>11</v>
      </c>
    </row>
    <row r="14" spans="2:5" x14ac:dyDescent="0.2">
      <c r="B14" s="3"/>
      <c r="C14" s="2"/>
      <c r="D14" s="5"/>
      <c r="E14" s="19"/>
    </row>
    <row r="15" spans="2:5" x14ac:dyDescent="0.2">
      <c r="B15" s="3" t="s">
        <v>15</v>
      </c>
      <c r="C15" s="2"/>
      <c r="D15" s="5">
        <f>375/10</f>
        <v>37.5</v>
      </c>
      <c r="E15" s="19" t="s">
        <v>13</v>
      </c>
    </row>
    <row r="16" spans="2:5" x14ac:dyDescent="0.2">
      <c r="B16" s="3" t="s">
        <v>12</v>
      </c>
      <c r="C16" s="2"/>
      <c r="D16" s="5">
        <v>1400</v>
      </c>
      <c r="E16" s="19" t="s">
        <v>0</v>
      </c>
    </row>
    <row r="17" spans="2:5" x14ac:dyDescent="0.2">
      <c r="B17" s="4" t="s">
        <v>14</v>
      </c>
      <c r="C17" s="16"/>
      <c r="D17" s="6">
        <f>75000/10</f>
        <v>7500</v>
      </c>
      <c r="E17" s="19" t="s">
        <v>11</v>
      </c>
    </row>
    <row r="18" spans="2:5" x14ac:dyDescent="0.2">
      <c r="B18" s="22" t="s">
        <v>16</v>
      </c>
      <c r="C18" s="2"/>
      <c r="D18" s="23">
        <f>D15*D16+D17</f>
        <v>60000</v>
      </c>
      <c r="E18" s="19" t="s">
        <v>11</v>
      </c>
    </row>
    <row r="19" spans="2:5" x14ac:dyDescent="0.2">
      <c r="B19" s="3"/>
      <c r="C19" s="2"/>
      <c r="D19" s="5"/>
      <c r="E19" s="19"/>
    </row>
    <row r="20" spans="2:5" ht="13.5" thickBot="1" x14ac:dyDescent="0.25">
      <c r="B20" s="7" t="s">
        <v>17</v>
      </c>
      <c r="C20" s="18"/>
      <c r="D20" s="8">
        <f>D13+D18</f>
        <v>151000</v>
      </c>
      <c r="E20" s="19" t="s">
        <v>11</v>
      </c>
    </row>
    <row r="21" spans="2:5" ht="13.5" thickTop="1" x14ac:dyDescent="0.2">
      <c r="B21" s="3"/>
      <c r="C21" s="2"/>
      <c r="D21" s="5"/>
      <c r="E21" s="19"/>
    </row>
    <row r="22" spans="2:5" x14ac:dyDescent="0.2">
      <c r="B22" s="3"/>
      <c r="C22" s="2"/>
      <c r="D22" s="5"/>
      <c r="E22" s="19"/>
    </row>
    <row r="23" spans="2:5" x14ac:dyDescent="0.2">
      <c r="B23" s="3" t="s">
        <v>18</v>
      </c>
      <c r="C23" s="2"/>
      <c r="D23" s="5">
        <f>100000/10</f>
        <v>10000</v>
      </c>
      <c r="E23" s="19" t="s">
        <v>11</v>
      </c>
    </row>
    <row r="24" spans="2:5" x14ac:dyDescent="0.2">
      <c r="B24" s="3" t="s">
        <v>21</v>
      </c>
      <c r="C24" s="2"/>
      <c r="D24" s="5">
        <f>25000/10</f>
        <v>2500</v>
      </c>
      <c r="E24" s="19" t="s">
        <v>11</v>
      </c>
    </row>
    <row r="25" spans="2:5" x14ac:dyDescent="0.2">
      <c r="B25" s="3" t="s">
        <v>22</v>
      </c>
      <c r="C25" s="2"/>
      <c r="D25" s="5">
        <f>25000/10</f>
        <v>2500</v>
      </c>
      <c r="E25" s="19" t="s">
        <v>11</v>
      </c>
    </row>
    <row r="26" spans="2:5" x14ac:dyDescent="0.2">
      <c r="B26" s="3" t="s">
        <v>23</v>
      </c>
      <c r="C26" s="2"/>
      <c r="D26" s="5">
        <f>20000/10</f>
        <v>2000</v>
      </c>
      <c r="E26" s="19" t="s">
        <v>11</v>
      </c>
    </row>
    <row r="27" spans="2:5" x14ac:dyDescent="0.2">
      <c r="B27" s="4" t="s">
        <v>19</v>
      </c>
      <c r="C27" s="16"/>
      <c r="D27" s="6">
        <f>20000/10</f>
        <v>2000</v>
      </c>
      <c r="E27" s="19" t="s">
        <v>11</v>
      </c>
    </row>
    <row r="28" spans="2:5" x14ac:dyDescent="0.2">
      <c r="B28" s="22" t="s">
        <v>20</v>
      </c>
      <c r="C28" s="2"/>
      <c r="D28" s="23">
        <f>SUM(D23:D27)</f>
        <v>19000</v>
      </c>
      <c r="E28" s="24" t="s">
        <v>11</v>
      </c>
    </row>
    <row r="29" spans="2:5" x14ac:dyDescent="0.2">
      <c r="B29" s="3"/>
      <c r="C29" s="2"/>
      <c r="D29" s="5"/>
      <c r="E29" s="19"/>
    </row>
    <row r="30" spans="2:5" x14ac:dyDescent="0.2">
      <c r="B30" s="3" t="s">
        <v>24</v>
      </c>
      <c r="C30" s="2"/>
      <c r="D30" s="5">
        <f>300000/10</f>
        <v>30000</v>
      </c>
      <c r="E30" s="19" t="s">
        <v>11</v>
      </c>
    </row>
    <row r="31" spans="2:5" x14ac:dyDescent="0.2">
      <c r="B31" s="3" t="s">
        <v>25</v>
      </c>
      <c r="C31" s="2"/>
      <c r="D31" s="5">
        <f>10000/10</f>
        <v>1000</v>
      </c>
      <c r="E31" s="19" t="s">
        <v>11</v>
      </c>
    </row>
    <row r="32" spans="2:5" x14ac:dyDescent="0.2">
      <c r="B32" s="3" t="s">
        <v>1</v>
      </c>
      <c r="C32" s="2"/>
      <c r="D32" s="5">
        <v>0</v>
      </c>
      <c r="E32" s="19" t="s">
        <v>11</v>
      </c>
    </row>
    <row r="33" spans="2:5" x14ac:dyDescent="0.2">
      <c r="B33" s="3" t="s">
        <v>26</v>
      </c>
      <c r="C33" s="2"/>
      <c r="D33" s="5">
        <v>700</v>
      </c>
      <c r="E33" s="19" t="s">
        <v>39</v>
      </c>
    </row>
    <row r="34" spans="2:5" x14ac:dyDescent="0.2">
      <c r="B34" s="3" t="s">
        <v>27</v>
      </c>
      <c r="C34" s="2"/>
      <c r="D34" s="25">
        <f>0.8/10</f>
        <v>0.08</v>
      </c>
      <c r="E34" s="19" t="s">
        <v>30</v>
      </c>
    </row>
    <row r="35" spans="2:5" x14ac:dyDescent="0.2">
      <c r="B35" s="4" t="s">
        <v>28</v>
      </c>
      <c r="C35" s="16"/>
      <c r="D35" s="6">
        <f>1750*3</f>
        <v>5250</v>
      </c>
      <c r="E35" s="19" t="s">
        <v>38</v>
      </c>
    </row>
    <row r="36" spans="2:5" x14ac:dyDescent="0.2">
      <c r="B36" s="22" t="s">
        <v>29</v>
      </c>
      <c r="C36" s="2"/>
      <c r="D36" s="23">
        <f>D30+D31+(D33*D34*D35)</f>
        <v>325000</v>
      </c>
      <c r="E36" s="24" t="s">
        <v>11</v>
      </c>
    </row>
    <row r="37" spans="2:5" x14ac:dyDescent="0.2">
      <c r="B37" s="3"/>
      <c r="C37" s="16"/>
      <c r="D37" s="5"/>
      <c r="E37" s="19"/>
    </row>
    <row r="38" spans="2:5" ht="13.5" thickBot="1" x14ac:dyDescent="0.25">
      <c r="B38" s="7" t="s">
        <v>31</v>
      </c>
      <c r="C38" s="18"/>
      <c r="D38" s="8">
        <f>D28+D36</f>
        <v>344000</v>
      </c>
      <c r="E38" s="24" t="s">
        <v>11</v>
      </c>
    </row>
    <row r="39" spans="2:5" ht="13.5" thickTop="1" x14ac:dyDescent="0.2">
      <c r="B39" s="3"/>
      <c r="C39" s="2"/>
      <c r="D39" s="5"/>
      <c r="E39" s="19"/>
    </row>
    <row r="40" spans="2:5" x14ac:dyDescent="0.2">
      <c r="B40" s="3"/>
      <c r="C40" s="2"/>
      <c r="D40" s="5"/>
      <c r="E40" s="19"/>
    </row>
    <row r="41" spans="2:5" x14ac:dyDescent="0.2">
      <c r="B41" s="3" t="s">
        <v>3</v>
      </c>
      <c r="C41" s="2"/>
      <c r="D41" s="5">
        <f>125/10</f>
        <v>12.5</v>
      </c>
      <c r="E41" s="19" t="s">
        <v>32</v>
      </c>
    </row>
    <row r="42" spans="2:5" x14ac:dyDescent="0.2">
      <c r="B42" s="4" t="s">
        <v>33</v>
      </c>
      <c r="C42" s="16"/>
      <c r="D42" s="6">
        <f>D41*(0.4)+D41*0.15</f>
        <v>6.875</v>
      </c>
      <c r="E42" s="19" t="s">
        <v>32</v>
      </c>
    </row>
    <row r="43" spans="2:5" x14ac:dyDescent="0.2">
      <c r="B43" s="3" t="s">
        <v>45</v>
      </c>
      <c r="C43" s="2"/>
      <c r="D43" s="5">
        <f>D41+D42</f>
        <v>19.375</v>
      </c>
      <c r="E43" s="19" t="s">
        <v>32</v>
      </c>
    </row>
    <row r="44" spans="2:5" x14ac:dyDescent="0.2">
      <c r="B44" s="3" t="s">
        <v>46</v>
      </c>
      <c r="C44" s="2"/>
      <c r="D44" s="5">
        <v>4</v>
      </c>
      <c r="E44" s="19" t="s">
        <v>47</v>
      </c>
    </row>
    <row r="45" spans="2:5" x14ac:dyDescent="0.2">
      <c r="B45" s="3"/>
      <c r="C45" s="2"/>
      <c r="D45" s="5"/>
      <c r="E45" s="19"/>
    </row>
    <row r="46" spans="2:5" x14ac:dyDescent="0.2">
      <c r="B46" s="22" t="s">
        <v>52</v>
      </c>
      <c r="C46" s="2"/>
      <c r="D46" s="23">
        <f>D44*D43</f>
        <v>77.5</v>
      </c>
      <c r="E46" s="24" t="s">
        <v>32</v>
      </c>
    </row>
    <row r="47" spans="2:5" x14ac:dyDescent="0.2">
      <c r="B47" s="22" t="s">
        <v>5</v>
      </c>
      <c r="C47" s="2"/>
      <c r="D47" s="23">
        <f>D20/(D35)</f>
        <v>28.761904761904763</v>
      </c>
      <c r="E47" s="24" t="s">
        <v>32</v>
      </c>
    </row>
    <row r="48" spans="2:5" x14ac:dyDescent="0.2">
      <c r="B48" s="22" t="s">
        <v>2</v>
      </c>
      <c r="C48" s="2"/>
      <c r="D48" s="23">
        <f>D33*D34</f>
        <v>56</v>
      </c>
      <c r="E48" s="24" t="s">
        <v>32</v>
      </c>
    </row>
    <row r="49" spans="2:5" x14ac:dyDescent="0.2">
      <c r="B49" s="22" t="s">
        <v>6</v>
      </c>
      <c r="C49" s="2"/>
      <c r="D49" s="23">
        <f>D38/(D35)-D48</f>
        <v>9.5238095238095184</v>
      </c>
      <c r="E49" s="24" t="s">
        <v>32</v>
      </c>
    </row>
    <row r="50" spans="2:5" ht="13.5" thickBot="1" x14ac:dyDescent="0.25">
      <c r="B50" s="7" t="s">
        <v>48</v>
      </c>
      <c r="C50" s="18"/>
      <c r="D50" s="8">
        <f>SUM(D46:D49)</f>
        <v>171.78571428571428</v>
      </c>
      <c r="E50" s="24" t="s">
        <v>32</v>
      </c>
    </row>
    <row r="51" spans="2:5" ht="13.5" thickTop="1" x14ac:dyDescent="0.2">
      <c r="B51" s="22"/>
      <c r="C51" s="2"/>
      <c r="D51" s="23"/>
      <c r="E51" s="2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2</vt:i4>
      </vt:variant>
    </vt:vector>
  </HeadingPairs>
  <TitlesOfParts>
    <vt:vector size="5" baseType="lpstr">
      <vt:lpstr>Coating cost calc HQC </vt:lpstr>
      <vt:lpstr>Coating cost calc hook</vt:lpstr>
      <vt:lpstr>Detailed Coating line calc</vt:lpstr>
      <vt:lpstr>'Coating cost calc hook'!Utskriftsområde</vt:lpstr>
      <vt:lpstr>'Coating cost calc HQC '!Utskriftsområde</vt:lpstr>
    </vt:vector>
  </TitlesOfParts>
  <Company>TT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Petter</dc:creator>
  <cp:lastModifiedBy>Petter Törefors</cp:lastModifiedBy>
  <cp:lastPrinted>2017-12-08T07:46:37Z</cp:lastPrinted>
  <dcterms:created xsi:type="dcterms:W3CDTF">2008-09-18T09:26:31Z</dcterms:created>
  <dcterms:modified xsi:type="dcterms:W3CDTF">2018-04-12T11:54:59Z</dcterms:modified>
</cp:coreProperties>
</file>